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1835" windowHeight="11640" firstSheet="1" activeTab="2"/>
  </bookViews>
  <sheets>
    <sheet name="Participants" sheetId="1" r:id="rId1"/>
    <sheet name="1stRound" sheetId="2" r:id="rId2"/>
    <sheet name="2ndRound" sheetId="3" r:id="rId3"/>
    <sheet name="3rdRound" sheetId="4" r:id="rId4"/>
    <sheet name="4thRound" sheetId="5" r:id="rId5"/>
    <sheet name="Totals" sheetId="6" r:id="rId6"/>
    <sheet name="Ctry Trophy" sheetId="7" r:id="rId7"/>
  </sheets>
  <definedNames>
    <definedName name="_xlnm.Print_Area" localSheetId="1">'1stRound'!$A$1:$L$93</definedName>
    <definedName name="_xlnm.Print_Area" localSheetId="2">'2ndRound'!$A$1:$L$92</definedName>
    <definedName name="_xlnm.Print_Area" localSheetId="3">'3rdRound'!$A$1:$L$86</definedName>
    <definedName name="_xlnm.Print_Area" localSheetId="4">'4thRound'!$A$1:$L$85</definedName>
    <definedName name="_xlnm.Print_Area" localSheetId="6">'Ctry Trophy'!#REF!</definedName>
    <definedName name="_xlnm.Print_Area" localSheetId="5">'Totals'!#REF!</definedName>
  </definedNames>
  <calcPr fullCalcOnLoad="1"/>
</workbook>
</file>

<file path=xl/sharedStrings.xml><?xml version="1.0" encoding="utf-8"?>
<sst xmlns="http://schemas.openxmlformats.org/spreadsheetml/2006/main" count="2177" uniqueCount="602">
  <si>
    <t>00:54:09,52</t>
  </si>
  <si>
    <t>01:01:01,08</t>
  </si>
  <si>
    <t>00:54:40,24</t>
  </si>
  <si>
    <t>01:39:20,44</t>
  </si>
  <si>
    <t>00:19:09,25</t>
  </si>
  <si>
    <t>00:51:28,01</t>
  </si>
  <si>
    <t>00:51:29,26</t>
  </si>
  <si>
    <t>00:55:17,41</t>
  </si>
  <si>
    <t>01:01:30,34</t>
  </si>
  <si>
    <t>00:57:06,95</t>
  </si>
  <si>
    <t>01:03:32,19</t>
  </si>
  <si>
    <t>00:58:41,91</t>
  </si>
  <si>
    <t>01:05:17,83</t>
  </si>
  <si>
    <t>00:52:26,83</t>
  </si>
  <si>
    <t>01:05:43,95</t>
  </si>
  <si>
    <t>00:41:11,81</t>
  </si>
  <si>
    <t>00:10:15,01</t>
  </si>
  <si>
    <t>16/05/07 11.45</t>
  </si>
  <si>
    <t>00:42:12,32</t>
  </si>
  <si>
    <t>00:39:43,41</t>
  </si>
  <si>
    <t>00:55:57,12</t>
  </si>
  <si>
    <t>00:42:16,70</t>
  </si>
  <si>
    <t>Total - 1</t>
  </si>
  <si>
    <t>19/05/07 10.00</t>
  </si>
  <si>
    <t>00:48:43,61</t>
  </si>
  <si>
    <t>00:48:54,45</t>
  </si>
  <si>
    <t>00:51:57,77</t>
  </si>
  <si>
    <t>00:49:02,88</t>
  </si>
  <si>
    <t>00:52:31,35</t>
  </si>
  <si>
    <t>00:51:05,59</t>
  </si>
  <si>
    <t>00:54:42,75</t>
  </si>
  <si>
    <t>00:51:25,10</t>
  </si>
  <si>
    <t>00:59:15,51</t>
  </si>
  <si>
    <t>00:51:49,64</t>
  </si>
  <si>
    <t>00:59:43,79</t>
  </si>
  <si>
    <t>00:44:36,44</t>
  </si>
  <si>
    <t>00:29:38,54</t>
  </si>
  <si>
    <t>00:51:58,93</t>
  </si>
  <si>
    <t>00:52:03,68</t>
  </si>
  <si>
    <t>00:49:23,12</t>
  </si>
  <si>
    <t>00:53:09,03</t>
  </si>
  <si>
    <t>00:49:28,44</t>
  </si>
  <si>
    <t>00:53:14,75</t>
  </si>
  <si>
    <t>00:49:53,35</t>
  </si>
  <si>
    <t>00:53:41,56</t>
  </si>
  <si>
    <t>00:51:56,96</t>
  </si>
  <si>
    <t>00:55:54,59</t>
  </si>
  <si>
    <t>00:51:54,54</t>
  </si>
  <si>
    <t>01:00:28,63</t>
  </si>
  <si>
    <t>19/05/07 11:45</t>
  </si>
  <si>
    <t>00:33:24,82</t>
  </si>
  <si>
    <t>00:34:54,84</t>
  </si>
  <si>
    <t>00:34:56,15</t>
  </si>
  <si>
    <t>00:35:10,48</t>
  </si>
  <si>
    <t>00:35:15,19</t>
  </si>
  <si>
    <t>00:36:45,99</t>
  </si>
  <si>
    <t>00:36:56,04</t>
  </si>
  <si>
    <t>00:36:09,06</t>
  </si>
  <si>
    <t>00:40:06,98</t>
  </si>
  <si>
    <t>00:35:14,51</t>
  </si>
  <si>
    <t>00:36:29,13</t>
  </si>
  <si>
    <t>00:33:52,63</t>
  </si>
  <si>
    <t>00:37:35,59</t>
  </si>
  <si>
    <t>00:37:11,93</t>
  </si>
  <si>
    <t>00:41:16,75</t>
  </si>
  <si>
    <t>00:35:13,63</t>
  </si>
  <si>
    <t>00:50:04,62</t>
  </si>
  <si>
    <t>19/05/07 13:30</t>
  </si>
  <si>
    <t>01:06:20,53</t>
  </si>
  <si>
    <t>01:06:33,61</t>
  </si>
  <si>
    <t>01:07:43,00</t>
  </si>
  <si>
    <t>01:09:21,89</t>
  </si>
  <si>
    <t>01:10:00,56</t>
  </si>
  <si>
    <t>01:07:45,48</t>
  </si>
  <si>
    <t>01:11:18,15</t>
  </si>
  <si>
    <t>01:08:58,83</t>
  </si>
  <si>
    <t>01:12:35,33</t>
  </si>
  <si>
    <t>01:09:12,22</t>
  </si>
  <si>
    <t>01:12:49,42</t>
  </si>
  <si>
    <t>01:07:00,05</t>
  </si>
  <si>
    <t>01:14:23,85</t>
  </si>
  <si>
    <t>Morris, Dave</t>
  </si>
  <si>
    <t>01:10:14,73</t>
  </si>
  <si>
    <t>01:18:00,02</t>
  </si>
  <si>
    <t>01:09:47,29</t>
  </si>
  <si>
    <t>01:22:01,19</t>
  </si>
  <si>
    <t>00:38:27,49</t>
  </si>
  <si>
    <t>01:09:06,48</t>
  </si>
  <si>
    <t>01:06:41,50</t>
  </si>
  <si>
    <t>01:10:22,37</t>
  </si>
  <si>
    <t>01:09:29,05</t>
  </si>
  <si>
    <t>01:13:19,17</t>
  </si>
  <si>
    <t>01:09:33,93</t>
  </si>
  <si>
    <t>01:13:24,32</t>
  </si>
  <si>
    <t>01:06:14,38</t>
  </si>
  <si>
    <t>01:13:58,77</t>
  </si>
  <si>
    <t>01:07:07,07</t>
  </si>
  <si>
    <t>01:14:57,61</t>
  </si>
  <si>
    <t>01:07:39,37</t>
  </si>
  <si>
    <t>01:15:33,69</t>
  </si>
  <si>
    <t>01:09:42,36</t>
  </si>
  <si>
    <t>01:17:51,05</t>
  </si>
  <si>
    <t>01:10:28,57</t>
  </si>
  <si>
    <t>01:23:35,69</t>
  </si>
  <si>
    <t>00:07:28,92</t>
  </si>
  <si>
    <t>David Sewell</t>
  </si>
  <si>
    <t>Mitch Clarke</t>
  </si>
  <si>
    <t>Robert Manchett</t>
  </si>
  <si>
    <t>Not so Scary</t>
  </si>
  <si>
    <t>Chris Holman</t>
  </si>
  <si>
    <t>Mike Rodger</t>
  </si>
  <si>
    <t>Matt Hodson</t>
  </si>
  <si>
    <t>Fireworks</t>
  </si>
  <si>
    <t>Rick Powell</t>
  </si>
  <si>
    <t>Greg Dutton</t>
  </si>
  <si>
    <t>Emma Duckworth</t>
  </si>
  <si>
    <t>Go Fast</t>
  </si>
  <si>
    <t>Michael Glenet</t>
  </si>
  <si>
    <t>Frederik Bastin</t>
  </si>
  <si>
    <t>Peter Kransinski</t>
  </si>
  <si>
    <t>Sergio Moerman Tarrida M</t>
  </si>
  <si>
    <t>Ann Procter</t>
  </si>
  <si>
    <t>Lauryn Eagle</t>
  </si>
  <si>
    <t>Noizworks</t>
  </si>
  <si>
    <t>Dimitri Bertels</t>
  </si>
  <si>
    <t>Cara Jochinke</t>
  </si>
  <si>
    <t>01:21:33,04</t>
  </si>
  <si>
    <t>01:10:37,06</t>
  </si>
  <si>
    <t>01:21:34,20</t>
  </si>
  <si>
    <t>01:13:24,22</t>
  </si>
  <si>
    <t>01:24:47,28</t>
  </si>
  <si>
    <t>01:10:13,23</t>
  </si>
  <si>
    <t>01:36:00,00</t>
  </si>
  <si>
    <t>00:41:04,99</t>
  </si>
  <si>
    <t>00:38:04,75</t>
  </si>
  <si>
    <t>00:32:40,23</t>
  </si>
  <si>
    <t>01:12:47,64</t>
  </si>
  <si>
    <t>01:12:56,86</t>
  </si>
  <si>
    <t>01:10:53,74</t>
  </si>
  <si>
    <t>01:16:51,33</t>
  </si>
  <si>
    <t>01:12:19,29</t>
  </si>
  <si>
    <t>01:18:24,07</t>
  </si>
  <si>
    <t>01:10:03,45</t>
  </si>
  <si>
    <t>01:22:55,04</t>
  </si>
  <si>
    <t>01:14:02,43</t>
  </si>
  <si>
    <t>01:27:37,89</t>
  </si>
  <si>
    <t>01:15:33,58</t>
  </si>
  <si>
    <t>01:29:25,77</t>
  </si>
  <si>
    <t>01:10:14,25</t>
  </si>
  <si>
    <t>01:31:31,87</t>
  </si>
  <si>
    <t>00:16:25,19</t>
  </si>
  <si>
    <t>00:15:05,70</t>
  </si>
  <si>
    <t>Emma Carson</t>
  </si>
  <si>
    <t>Craig Boswell</t>
  </si>
  <si>
    <t>Cameron Wymer</t>
  </si>
  <si>
    <t>Janine Doherty</t>
  </si>
  <si>
    <t>Herbst Racing</t>
  </si>
  <si>
    <t>Lori Dunsmore</t>
  </si>
  <si>
    <t>Tim Herbst</t>
  </si>
  <si>
    <t>John Frey</t>
  </si>
  <si>
    <t>Sabine Ortlieb</t>
  </si>
  <si>
    <t>Tracey Hanks</t>
  </si>
  <si>
    <t>Dave Hanks</t>
  </si>
  <si>
    <t>Logan Fritz</t>
  </si>
  <si>
    <t>Vicky Leysen</t>
  </si>
  <si>
    <t>Julius Leysen</t>
  </si>
  <si>
    <t>Werner Van Espen</t>
  </si>
  <si>
    <t>F1LADIES</t>
  </si>
  <si>
    <t>F2LADIES</t>
  </si>
  <si>
    <t>Junior Boys</t>
  </si>
  <si>
    <t>Ring of Fire</t>
  </si>
  <si>
    <t>Rory Brien</t>
  </si>
  <si>
    <t>Bill Brien</t>
  </si>
  <si>
    <t>Rory Brown</t>
  </si>
  <si>
    <t>Luke Keys</t>
  </si>
  <si>
    <t>Brady Hoggins</t>
  </si>
  <si>
    <t>Cameron King</t>
  </si>
  <si>
    <t>Tuff e Nuff</t>
  </si>
  <si>
    <t>James Smith</t>
  </si>
  <si>
    <t>Frank Fleming</t>
  </si>
  <si>
    <t>Steve Young</t>
  </si>
  <si>
    <t>Stinga</t>
  </si>
  <si>
    <t>Marc Avella</t>
  </si>
  <si>
    <t>Andrew Koolen</t>
  </si>
  <si>
    <t>Michael Witherford</t>
  </si>
  <si>
    <t>John Vartha</t>
  </si>
  <si>
    <t>Jarron Fritz</t>
  </si>
  <si>
    <t>Junior Girls</t>
  </si>
  <si>
    <t>Trudi Stout</t>
  </si>
  <si>
    <t>Maddison Boyer</t>
  </si>
  <si>
    <t>Jason Dick</t>
  </si>
  <si>
    <t>Steve Shipp</t>
  </si>
  <si>
    <t>Jill Shadrack</t>
  </si>
  <si>
    <t>Mark Shadrack</t>
  </si>
  <si>
    <t>Mallory Nordbald</t>
  </si>
  <si>
    <t>Adeliade Cox</t>
  </si>
  <si>
    <t>Vaughan Cox</t>
  </si>
  <si>
    <t>UpToDate Classification</t>
  </si>
  <si>
    <t>1st Round</t>
  </si>
  <si>
    <t>2nd Round</t>
  </si>
  <si>
    <t>3th Round</t>
  </si>
  <si>
    <t>4th Round</t>
  </si>
  <si>
    <t>Total points</t>
  </si>
  <si>
    <t>Place</t>
  </si>
  <si>
    <t>Australia</t>
  </si>
  <si>
    <t>Austria</t>
  </si>
  <si>
    <t>Belgium</t>
  </si>
  <si>
    <t>Great Britain</t>
  </si>
  <si>
    <t>Spain</t>
  </si>
  <si>
    <t>Nederland</t>
  </si>
  <si>
    <t>F1MEN</t>
  </si>
  <si>
    <t>USA</t>
  </si>
  <si>
    <t>Category</t>
  </si>
  <si>
    <t>Country</t>
  </si>
  <si>
    <t>Race Classification</t>
  </si>
  <si>
    <t>PARTICIPANTS -  Provissional</t>
  </si>
  <si>
    <t>Federation</t>
  </si>
  <si>
    <t>Boat</t>
  </si>
  <si>
    <t>Skier</t>
  </si>
  <si>
    <t>Driver</t>
  </si>
  <si>
    <t>Observer</t>
  </si>
  <si>
    <t>Name</t>
  </si>
  <si>
    <t>Number</t>
  </si>
  <si>
    <t>Austraila</t>
  </si>
  <si>
    <t>Merc Force</t>
  </si>
  <si>
    <t>16/05/07 10.00</t>
  </si>
  <si>
    <t>00:56:20,13</t>
  </si>
  <si>
    <t>00:57:20,70</t>
  </si>
  <si>
    <t>00:57:45,84</t>
  </si>
  <si>
    <t>00:52:26,62</t>
  </si>
  <si>
    <t>00:59:05,15</t>
  </si>
  <si>
    <t>Damien Matthews</t>
  </si>
  <si>
    <t>Heat</t>
  </si>
  <si>
    <t>Grant Turner</t>
  </si>
  <si>
    <t>Bernie Elliott</t>
  </si>
  <si>
    <t>Gerry Gulley</t>
  </si>
  <si>
    <t>Prime Time Racing</t>
  </si>
  <si>
    <t>Todd Haig</t>
  </si>
  <si>
    <t>Randy Davis</t>
  </si>
  <si>
    <t>Dennis Hall</t>
  </si>
  <si>
    <t>Judgement Day</t>
  </si>
  <si>
    <t>Marshall Cole</t>
  </si>
  <si>
    <t>Jon Cole</t>
  </si>
  <si>
    <t>John Peckham</t>
  </si>
  <si>
    <t>Wendt Bros Racing</t>
  </si>
  <si>
    <t>Andy Anderson</t>
  </si>
  <si>
    <t>Gary Anderson</t>
  </si>
  <si>
    <t>Greg Anderson</t>
  </si>
  <si>
    <t>GB</t>
  </si>
  <si>
    <t>No Mercy</t>
  </si>
  <si>
    <t>Karl Brooks</t>
  </si>
  <si>
    <t>Robert Wright</t>
  </si>
  <si>
    <t>Chris Cole</t>
  </si>
  <si>
    <t>Netherlands</t>
  </si>
  <si>
    <t>00:59:33,03</t>
  </si>
  <si>
    <t>00:43:47,47</t>
  </si>
  <si>
    <t>01:01:40,89</t>
  </si>
  <si>
    <t>00:48:09,11</t>
  </si>
  <si>
    <t>01:07:49,42</t>
  </si>
  <si>
    <t>00:39:50,83</t>
  </si>
  <si>
    <t>00:44:41,08</t>
  </si>
  <si>
    <t>00:44:50,86</t>
  </si>
  <si>
    <t>00:45:34,57</t>
  </si>
  <si>
    <t>00:46:25,64</t>
  </si>
  <si>
    <t>00:44:06,18</t>
  </si>
  <si>
    <t>00:51:35,03</t>
  </si>
  <si>
    <t>00:44:14,36</t>
  </si>
  <si>
    <t>00:51:44,59</t>
  </si>
  <si>
    <t>00:49:39,00</t>
  </si>
  <si>
    <t>00:58:04,30</t>
  </si>
  <si>
    <t>16/05/07 13.30</t>
  </si>
  <si>
    <t>01:08:35,14</t>
  </si>
  <si>
    <t>01:12:08,19</t>
  </si>
  <si>
    <t>01:11:18,19</t>
  </si>
  <si>
    <t>01:16:26,07</t>
  </si>
  <si>
    <t>01:11:21,16</t>
  </si>
  <si>
    <t>01:16:29,26</t>
  </si>
  <si>
    <t>01:11:25,21</t>
  </si>
  <si>
    <t>01:16:33,60</t>
  </si>
  <si>
    <t>01:10:36,06</t>
  </si>
  <si>
    <t>Ben Gulley</t>
  </si>
  <si>
    <t>Troy Kennedy</t>
  </si>
  <si>
    <t>David McmiIllan</t>
  </si>
  <si>
    <t>Sacrilege</t>
  </si>
  <si>
    <t>Chris Stout</t>
  </si>
  <si>
    <t>Jason Waldon</t>
  </si>
  <si>
    <t>Cliff Bamford</t>
  </si>
  <si>
    <t>Brad Raine</t>
  </si>
  <si>
    <t>Steve Davis</t>
  </si>
  <si>
    <t>Justin Frank</t>
  </si>
  <si>
    <t>Choura Racing</t>
  </si>
  <si>
    <t>Glen Anderson</t>
  </si>
  <si>
    <t>Ryan Choura</t>
  </si>
  <si>
    <t>Jim Choura</t>
  </si>
  <si>
    <t>Touchable</t>
  </si>
  <si>
    <t>Gunter Schmutz</t>
  </si>
  <si>
    <t>Dave Van Steelant</t>
  </si>
  <si>
    <t>Peter Catoor</t>
  </si>
  <si>
    <t>Championship</t>
  </si>
  <si>
    <t>World Championship 2007</t>
  </si>
  <si>
    <t>Round</t>
  </si>
  <si>
    <t>One</t>
  </si>
  <si>
    <t>Race</t>
  </si>
  <si>
    <t>Ladies F1/F2</t>
  </si>
  <si>
    <t>Formula 1 Ladies</t>
  </si>
  <si>
    <t>Date &amp; start time of race</t>
  </si>
  <si>
    <t>12/05/07 10.00</t>
  </si>
  <si>
    <t>Order of arrival</t>
  </si>
  <si>
    <t>Boat #</t>
  </si>
  <si>
    <t>Skier Name</t>
  </si>
  <si>
    <t>Total Time</t>
  </si>
  <si>
    <t>Comp Time</t>
  </si>
  <si>
    <t>Penalties</t>
  </si>
  <si>
    <t xml:space="preserve"> # Laps</t>
  </si>
  <si>
    <t>Distance (km)</t>
  </si>
  <si>
    <t>Mean Velocity (km/h)</t>
  </si>
  <si>
    <t>Points</t>
  </si>
  <si>
    <t>F1L</t>
  </si>
  <si>
    <t>Procter, Ann</t>
  </si>
  <si>
    <t>AUS</t>
  </si>
  <si>
    <t>00:51:13,49</t>
  </si>
  <si>
    <t>Wendt, Katelin</t>
  </si>
  <si>
    <t>00:51:43,86</t>
  </si>
  <si>
    <t>Lumley, Kim</t>
  </si>
  <si>
    <t>00:51:44,63</t>
  </si>
  <si>
    <t>Eagle, Lauryn</t>
  </si>
  <si>
    <t>00:53:35,05</t>
  </si>
  <si>
    <t>Jochinke, Cara</t>
  </si>
  <si>
    <t>00:53:48,97</t>
  </si>
  <si>
    <t>Sloane, Kristy</t>
  </si>
  <si>
    <t>00:54:45,59</t>
  </si>
  <si>
    <t>Feringa, Lena</t>
  </si>
  <si>
    <t>BEL</t>
  </si>
  <si>
    <t>00:52:57,22</t>
  </si>
  <si>
    <t>00:56:49,70</t>
  </si>
  <si>
    <t>Nordblad, Lacey</t>
  </si>
  <si>
    <t>00:54:10,08</t>
  </si>
  <si>
    <t>Humphreys, Hannah</t>
  </si>
  <si>
    <t>00:51:19,42</t>
  </si>
  <si>
    <t>00:59:25,64</t>
  </si>
  <si>
    <t>Magdeleyns, Christel</t>
  </si>
  <si>
    <t>00:55:15,47</t>
  </si>
  <si>
    <t>01:03:58,97</t>
  </si>
  <si>
    <t>Formula 2 Ladies</t>
  </si>
  <si>
    <t>F2L</t>
  </si>
  <si>
    <t>Teelow, Tania</t>
  </si>
  <si>
    <t>00:54:55,24</t>
  </si>
  <si>
    <t>Doherty, Janine</t>
  </si>
  <si>
    <t>00:52:04,56</t>
  </si>
  <si>
    <t>Gerhard Schauerhofer</t>
  </si>
  <si>
    <t>Jordy Wisman</t>
  </si>
  <si>
    <t>Ewald Wisman</t>
  </si>
  <si>
    <t>David Driesen</t>
  </si>
  <si>
    <t>Stars &amp; Stripes</t>
  </si>
  <si>
    <t>00:57:46,62</t>
  </si>
  <si>
    <t>Ortlieb, Sabine</t>
  </si>
  <si>
    <t>AUT</t>
  </si>
  <si>
    <t>00:55:01,96</t>
  </si>
  <si>
    <t>00:59:03,57</t>
  </si>
  <si>
    <t>Leysen, Vicky</t>
  </si>
  <si>
    <t>00:55:10,30</t>
  </si>
  <si>
    <t>01:09:21,52</t>
  </si>
  <si>
    <t>Hanks, Tracey</t>
  </si>
  <si>
    <t>00:52:25,79</t>
  </si>
  <si>
    <t>01:19:32,92</t>
  </si>
  <si>
    <t>Junior Boys/Girls</t>
  </si>
  <si>
    <t>12/05/07 12.00</t>
  </si>
  <si>
    <t>JRB</t>
  </si>
  <si>
    <t>Fritz, Jarron</t>
  </si>
  <si>
    <t>00:36:09,43</t>
  </si>
  <si>
    <t>Keys, Luke</t>
  </si>
  <si>
    <t>00:36:18,54</t>
  </si>
  <si>
    <t>Witherford, Michael</t>
  </si>
  <si>
    <t>00:38:57,89</t>
  </si>
  <si>
    <t>Brien, Rory</t>
  </si>
  <si>
    <t>00:39:10,39</t>
  </si>
  <si>
    <t>Avella, Marc</t>
  </si>
  <si>
    <t>Geoff Jochinke</t>
  </si>
  <si>
    <t>Rod Hogben</t>
  </si>
  <si>
    <t>Katelin Wendt</t>
  </si>
  <si>
    <t>Scott Wendt</t>
  </si>
  <si>
    <t>Sudden Force</t>
  </si>
  <si>
    <t>Lacey Nordblad</t>
  </si>
  <si>
    <t>Howard Hoggins</t>
  </si>
  <si>
    <t>Mike King</t>
  </si>
  <si>
    <t>Under Pressure</t>
  </si>
  <si>
    <t>Kim Lumley</t>
  </si>
  <si>
    <t>Se7en</t>
  </si>
  <si>
    <t>Kristy Sloane</t>
  </si>
  <si>
    <t>Peter Ross</t>
  </si>
  <si>
    <t>Karl Sloane</t>
  </si>
  <si>
    <t>Hannah Humphreys</t>
  </si>
  <si>
    <t>Unpredictable</t>
  </si>
  <si>
    <t>Christel Madeleyns</t>
  </si>
  <si>
    <t>David Driessen</t>
  </si>
  <si>
    <t>Lena Feringa</t>
  </si>
  <si>
    <t>Kylee Jones</t>
  </si>
  <si>
    <t>Tania Teelow</t>
  </si>
  <si>
    <t>David McMillan</t>
  </si>
  <si>
    <t>Jason Campbell</t>
  </si>
  <si>
    <t>Still Sparkn</t>
  </si>
  <si>
    <t>New Zealand</t>
  </si>
  <si>
    <t>Mens F1/F2</t>
  </si>
  <si>
    <t>Formula 1 Men</t>
  </si>
  <si>
    <t>12/05/07 14.00</t>
  </si>
  <si>
    <t>F1M</t>
  </si>
  <si>
    <t>Walmsley, Jason</t>
  </si>
  <si>
    <t>01:05:19,73</t>
  </si>
  <si>
    <t>Haig, Todd</t>
  </si>
  <si>
    <t>01:06:16,76</t>
  </si>
  <si>
    <t>Campbell, Daniel</t>
  </si>
  <si>
    <t>01:06:18,35</t>
  </si>
  <si>
    <t>Anderson, Andy</t>
  </si>
  <si>
    <t>01:05:46,68</t>
  </si>
  <si>
    <t>01:09:07,36</t>
  </si>
  <si>
    <t>Bertels, Dimitri</t>
  </si>
  <si>
    <t>01:05:50,61</t>
  </si>
  <si>
    <t>01:09:11,49</t>
  </si>
  <si>
    <t>Turksma, Bevan</t>
  </si>
  <si>
    <t>01:07:02,95</t>
  </si>
  <si>
    <t>01:10:27,51</t>
  </si>
  <si>
    <t>Turner, Grant</t>
  </si>
  <si>
    <t>01:07:27,65</t>
  </si>
  <si>
    <t>01:10:53,46</t>
  </si>
  <si>
    <t>Mayne, Ben</t>
  </si>
  <si>
    <t>01:07:43,31</t>
  </si>
  <si>
    <t>01:11:09,92</t>
  </si>
  <si>
    <t>Cole, Marshall</t>
  </si>
  <si>
    <t>01:07:58,59</t>
  </si>
  <si>
    <t>01:11:25,98</t>
  </si>
  <si>
    <t>Morris, Paul</t>
  </si>
  <si>
    <t>01:06:22,88</t>
  </si>
  <si>
    <t>01:13:29,62</t>
  </si>
  <si>
    <t>Brooks, Karl</t>
  </si>
  <si>
    <t>00:57:07,03</t>
  </si>
  <si>
    <t>Klarenbeek, Tommy</t>
  </si>
  <si>
    <t>NED</t>
  </si>
  <si>
    <t>00:10:07,06</t>
  </si>
  <si>
    <t>Formula 2 Men</t>
  </si>
  <si>
    <t>F2M</t>
  </si>
  <si>
    <t>Gulley, Ben</t>
  </si>
  <si>
    <t>01:06:59,27</t>
  </si>
  <si>
    <t>Stout, Chris</t>
  </si>
  <si>
    <t>01:07:37,50</t>
  </si>
  <si>
    <t>Raine, Brad</t>
  </si>
  <si>
    <t>01:05:26,95</t>
  </si>
  <si>
    <t>01:08:57,32</t>
  </si>
  <si>
    <t>Van Steelant, Dave</t>
  </si>
  <si>
    <t>01:07:08,57</t>
  </si>
  <si>
    <t>01:10:44,39</t>
  </si>
  <si>
    <t>Wisman, Jordy</t>
  </si>
  <si>
    <t>01:07:27,56</t>
  </si>
  <si>
    <t>01:11:04,39</t>
  </si>
  <si>
    <t>Anderson, Glen</t>
  </si>
  <si>
    <t>01:05:12,67</t>
  </si>
  <si>
    <t>01:12:35,61</t>
  </si>
  <si>
    <t>Powell, Rick</t>
  </si>
  <si>
    <t>01:05:23,02</t>
  </si>
  <si>
    <t>01:12:47,14</t>
  </si>
  <si>
    <t>Holman, Chris</t>
  </si>
  <si>
    <t>01:06:42,36</t>
  </si>
  <si>
    <t>01:14:15,46</t>
  </si>
  <si>
    <t>Sewell, Dave</t>
  </si>
  <si>
    <t>01:07:31,15</t>
  </si>
  <si>
    <t>01:15:09,77</t>
  </si>
  <si>
    <t>Glenet, Michael</t>
  </si>
  <si>
    <t>01:07:05,36</t>
  </si>
  <si>
    <t>01:19:09,92</t>
  </si>
  <si>
    <t>Moerman Tarrida, Sergio</t>
  </si>
  <si>
    <t>Jason Walmsley</t>
  </si>
  <si>
    <t>Greg Houston</t>
  </si>
  <si>
    <t>Kevin Boylan</t>
  </si>
  <si>
    <t>Hellstoy</t>
  </si>
  <si>
    <t>Daniel Campbell</t>
  </si>
  <si>
    <t>Mark Cranny</t>
  </si>
  <si>
    <t>ESP</t>
  </si>
  <si>
    <t>00:40:10,30</t>
  </si>
  <si>
    <t>Smith, James</t>
  </si>
  <si>
    <t>00:37:44,49</t>
  </si>
  <si>
    <t>00:41:38,75</t>
  </si>
  <si>
    <t xml:space="preserve">King, Cameron </t>
  </si>
  <si>
    <t>00:39:33,21</t>
  </si>
  <si>
    <t>00:43:38,71</t>
  </si>
  <si>
    <t xml:space="preserve"> </t>
  </si>
  <si>
    <t xml:space="preserve">Hoggins, Brady </t>
  </si>
  <si>
    <t>00:10:54,59</t>
  </si>
  <si>
    <t>00:00:00,00</t>
  </si>
  <si>
    <t>Not Qualified.</t>
  </si>
  <si>
    <t>JRG</t>
  </si>
  <si>
    <t>Nordblad, Mallory</t>
  </si>
  <si>
    <t>00:36:28,79</t>
  </si>
  <si>
    <t>Cox, Adelaide</t>
  </si>
  <si>
    <t>00:37:03,12</t>
  </si>
  <si>
    <t>Stout, Trudi</t>
  </si>
  <si>
    <t>00:37:33,61</t>
  </si>
  <si>
    <t xml:space="preserve">Boyer, Maddison </t>
  </si>
  <si>
    <t>00:37:43,69</t>
  </si>
  <si>
    <t>00:41:37,86</t>
  </si>
  <si>
    <t xml:space="preserve">Shadrack, Jill </t>
  </si>
  <si>
    <t>00:36:32,09</t>
  </si>
  <si>
    <t>00:58:27,34</t>
  </si>
  <si>
    <t>Ghostbuster</t>
  </si>
  <si>
    <t>Tommy Klarenbeek</t>
  </si>
  <si>
    <t>Jules Leysen</t>
  </si>
  <si>
    <t>Henny Klarenbeek</t>
  </si>
  <si>
    <t>NZ</t>
  </si>
  <si>
    <t>The Gun</t>
  </si>
  <si>
    <t>Ben Mayne</t>
  </si>
  <si>
    <t>Brett Luhrmann</t>
  </si>
  <si>
    <t>Dean Cannon</t>
  </si>
  <si>
    <t>Top Gun</t>
  </si>
  <si>
    <t>Bevan Turksma</t>
  </si>
  <si>
    <t>Ross Christensen</t>
  </si>
  <si>
    <t>Mark Presnall</t>
  </si>
  <si>
    <t>ORSM</t>
  </si>
  <si>
    <t>Paul Morris</t>
  </si>
  <si>
    <t>Ian Kilpatrick</t>
  </si>
  <si>
    <t>Paul Skipper</t>
  </si>
  <si>
    <t>Unpreictable</t>
  </si>
  <si>
    <t>Nico Bertels</t>
  </si>
  <si>
    <t>Luc Beirens</t>
  </si>
  <si>
    <t>Reserve</t>
  </si>
  <si>
    <t>Grant Patterson</t>
  </si>
  <si>
    <t>Dave Morris</t>
  </si>
  <si>
    <t>Brad Dutton</t>
  </si>
  <si>
    <t>F2MEN</t>
  </si>
  <si>
    <t>Gulf Western</t>
  </si>
  <si>
    <t>00:08:37,23</t>
  </si>
  <si>
    <t>FORMULA 2</t>
  </si>
  <si>
    <t>FORMULA 1</t>
  </si>
  <si>
    <t>JUNIOR</t>
  </si>
  <si>
    <t>Two</t>
  </si>
  <si>
    <t>14/05/07 10.00</t>
  </si>
  <si>
    <t>00:50:39,32</t>
  </si>
  <si>
    <t>00:52:20,52</t>
  </si>
  <si>
    <t>00:52:50,80</t>
  </si>
  <si>
    <t>00:52:52,42</t>
  </si>
  <si>
    <t>00:52:27,91</t>
  </si>
  <si>
    <t>00:56:39,29</t>
  </si>
  <si>
    <t>00:52:53,87</t>
  </si>
  <si>
    <t>00:57:07,33</t>
  </si>
  <si>
    <t>00:22:27,78</t>
  </si>
  <si>
    <t>00:10:41,22</t>
  </si>
  <si>
    <t>00:51:56,36</t>
  </si>
  <si>
    <t>00:52:38,92</t>
  </si>
  <si>
    <t>00:53:13,45</t>
  </si>
  <si>
    <t>00:53:20,28</t>
  </si>
  <si>
    <t>00:54:10,04</t>
  </si>
  <si>
    <t>00:58:52,10</t>
  </si>
  <si>
    <t>00:51:19,11</t>
  </si>
  <si>
    <t>01:15:24,30</t>
  </si>
  <si>
    <t>00:09:57,31</t>
  </si>
  <si>
    <t>Date &amp; time of report</t>
  </si>
  <si>
    <t>Order</t>
  </si>
  <si>
    <t>Three</t>
  </si>
  <si>
    <t>Four</t>
  </si>
  <si>
    <t>Van de Velde, Virginie</t>
  </si>
  <si>
    <t>Witheford, Michael</t>
  </si>
  <si>
    <t>Warning: Number 54 and 7. Rule 9.06</t>
  </si>
  <si>
    <t>14/05/07 13.30</t>
  </si>
  <si>
    <t>01:05:04,09</t>
  </si>
  <si>
    <t>01:05:34,47</t>
  </si>
  <si>
    <t>01:05:49,77</t>
  </si>
  <si>
    <t>01:07:58,03</t>
  </si>
  <si>
    <t>01:08:07,34</t>
  </si>
  <si>
    <t>01:08:22,47</t>
  </si>
  <si>
    <t>01:05:14,58</t>
  </si>
  <si>
    <t>01:08:45,92</t>
  </si>
  <si>
    <t>01:05:31,11</t>
  </si>
  <si>
    <t>01:09:03,35</t>
  </si>
  <si>
    <t>01:06:08,29</t>
  </si>
  <si>
    <t>01:13:41,23</t>
  </si>
  <si>
    <t>01:07:05,43</t>
  </si>
  <si>
    <t>01:19:16,33</t>
  </si>
  <si>
    <t>00:51:46,36</t>
  </si>
  <si>
    <t>00:15:30,85</t>
  </si>
  <si>
    <t>01:06:46,95</t>
  </si>
  <si>
    <t>01:06:47,64</t>
  </si>
  <si>
    <t>01:07:29,66</t>
  </si>
  <si>
    <t>01:11:20,77</t>
  </si>
  <si>
    <t>01:08:10,46</t>
  </si>
  <si>
    <t>01:12:03,90</t>
  </si>
  <si>
    <t>01:05:02,27</t>
  </si>
  <si>
    <t>01:12:54,63</t>
  </si>
  <si>
    <t>01:06:42,08</t>
  </si>
  <si>
    <t>01:14:46,52</t>
  </si>
  <si>
    <t>01:07:38,65</t>
  </si>
  <si>
    <t>01:15:49,94</t>
  </si>
  <si>
    <t>01:04:48,22</t>
  </si>
  <si>
    <t>01:22:39,18</t>
  </si>
  <si>
    <t>01:04:16,07</t>
  </si>
  <si>
    <t>00:52:32,16</t>
  </si>
  <si>
    <t>14/05/07 11.45</t>
  </si>
  <si>
    <t>00:55:53,19</t>
  </si>
  <si>
    <t>Dunsmore, Lori</t>
  </si>
  <si>
    <t>00:52:42,48</t>
  </si>
  <si>
    <t>00:56:33,88</t>
  </si>
  <si>
    <t>Carson, Emma</t>
  </si>
  <si>
    <t>00:53:50,26</t>
  </si>
  <si>
    <t>00:50:15,26</t>
  </si>
  <si>
    <t>Rule 8.05 1%</t>
  </si>
  <si>
    <t>00:51:38,51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</si>
</sst>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&quot;Pts&quot;;\-#,##0&quot;Pts&quot;"/>
    <numFmt numFmtId="187" formatCode="#,##0&quot;Pts&quot;;[Red]\-#,##0&quot;Pts&quot;"/>
    <numFmt numFmtId="188" formatCode="#,##0.00&quot;Pts&quot;;\-#,##0.00&quot;Pts&quot;"/>
    <numFmt numFmtId="189" formatCode="#,##0.00&quot;Pts&quot;;[Red]\-#,##0.00&quot;Pts&quot;"/>
    <numFmt numFmtId="190" formatCode="_-* #,##0&quot;Pts&quot;_-;\-* #,##0&quot;Pts&quot;_-;_-* &quot;-&quot;&quot;Pts&quot;_-;_-@_-"/>
    <numFmt numFmtId="191" formatCode="_-* #,##0_P_t_s_-;\-* #,##0_P_t_s_-;_-* &quot;-&quot;_P_t_s_-;_-@_-"/>
    <numFmt numFmtId="192" formatCode="_-* #,##0.00&quot;Pts&quot;_-;\-* #,##0.00&quot;Pts&quot;_-;_-* &quot;-&quot;??&quot;Pts&quot;_-;_-@_-"/>
    <numFmt numFmtId="193" formatCode="_-* #,##0.00_P_t_s_-;\-* #,##0.00_P_t_s_-;_-* &quot;-&quot;??_P_t_s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  <numFmt numFmtId="208" formatCode="0.0"/>
    <numFmt numFmtId="209" formatCode="0.000"/>
    <numFmt numFmtId="210" formatCode="0.0000"/>
    <numFmt numFmtId="211" formatCode="#,##0.000"/>
    <numFmt numFmtId="212" formatCode="d\-mmm\-yyyy\ h:mm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</numFmts>
  <fonts count="44">
    <font>
      <sz val="10"/>
      <name val="Arial"/>
      <family val="0"/>
    </font>
    <font>
      <sz val="12"/>
      <color indexed="9"/>
      <name val="Arial Black"/>
      <family val="2"/>
    </font>
    <font>
      <sz val="10"/>
      <name val="Arial Black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4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 applyProtection="1">
      <alignment horizontal="center"/>
      <protection locked="0"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 applyProtection="1">
      <alignment horizontal="center"/>
      <protection locked="0"/>
    </xf>
    <xf numFmtId="4" fontId="6" fillId="0" borderId="10" xfId="0" applyNumberFormat="1" applyFont="1" applyBorder="1" applyAlignment="1">
      <alignment/>
    </xf>
    <xf numFmtId="0" fontId="7" fillId="33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34" borderId="16" xfId="0" applyFon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22" fontId="0" fillId="0" borderId="18" xfId="0" applyNumberFormat="1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22" fontId="0" fillId="0" borderId="21" xfId="0" applyNumberFormat="1" applyFont="1" applyBorder="1" applyAlignment="1">
      <alignment horizontal="centerContinuous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" fillId="34" borderId="28" xfId="0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22" fontId="0" fillId="0" borderId="30" xfId="0" applyNumberFormat="1" applyFont="1" applyBorder="1" applyAlignment="1">
      <alignment horizontal="centerContinuous"/>
    </xf>
    <xf numFmtId="0" fontId="6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2" fillId="34" borderId="31" xfId="0" applyFont="1" applyFill="1" applyBorder="1" applyAlignment="1">
      <alignment horizontal="right"/>
    </xf>
    <xf numFmtId="0" fontId="6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7" fillId="33" borderId="0" xfId="0" applyFont="1" applyFill="1" applyAlignment="1">
      <alignment horizontal="left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212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34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209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208" fontId="0" fillId="0" borderId="0" xfId="0" applyNumberFormat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21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12" fontId="0" fillId="0" borderId="0" xfId="0" applyNumberFormat="1" applyFont="1" applyAlignment="1">
      <alignment horizontal="left"/>
    </xf>
    <xf numFmtId="22" fontId="0" fillId="0" borderId="0" xfId="0" applyNumberFormat="1" applyFont="1" applyAlignment="1">
      <alignment horizontal="centerContinuous"/>
    </xf>
    <xf numFmtId="9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9525</xdr:rowOff>
    </xdr:from>
    <xdr:to>
      <xdr:col>2</xdr:col>
      <xdr:colOff>1685925</xdr:colOff>
      <xdr:row>8</xdr:row>
      <xdr:rowOff>57150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390525" y="819150"/>
          <a:ext cx="27146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4</xdr:col>
      <xdr:colOff>400050</xdr:colOff>
      <xdr:row>5</xdr:row>
      <xdr:rowOff>104775</xdr:rowOff>
    </xdr:from>
    <xdr:to>
      <xdr:col>6</xdr:col>
      <xdr:colOff>1228725</xdr:colOff>
      <xdr:row>8</xdr:row>
      <xdr:rowOff>133350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867275" y="914400"/>
          <a:ext cx="3419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9th to 19th, 2007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Rotorua / Taupo - New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Zealand</a:t>
          </a:r>
        </a:p>
      </xdr:txBody>
    </xdr:sp>
    <xdr:clientData/>
  </xdr:twoCellAnchor>
  <xdr:twoCellAnchor>
    <xdr:from>
      <xdr:col>1</xdr:col>
      <xdr:colOff>228600</xdr:colOff>
      <xdr:row>0</xdr:row>
      <xdr:rowOff>152400</xdr:rowOff>
    </xdr:from>
    <xdr:to>
      <xdr:col>2</xdr:col>
      <xdr:colOff>142875</xdr:colOff>
      <xdr:row>4</xdr:row>
      <xdr:rowOff>104775</xdr:rowOff>
    </xdr:to>
    <xdr:pic>
      <xdr:nvPicPr>
        <xdr:cNvPr id="3" name="Picture 3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52400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0</xdr:row>
      <xdr:rowOff>104775</xdr:rowOff>
    </xdr:from>
    <xdr:to>
      <xdr:col>4</xdr:col>
      <xdr:colOff>9525</xdr:colOff>
      <xdr:row>10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04775"/>
          <a:ext cx="12858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2</xdr:col>
      <xdr:colOff>1438275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24765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85725</xdr:rowOff>
    </xdr:from>
    <xdr:to>
      <xdr:col>4</xdr:col>
      <xdr:colOff>1095375</xdr:colOff>
      <xdr:row>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85725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104775</xdr:rowOff>
    </xdr:from>
    <xdr:to>
      <xdr:col>4</xdr:col>
      <xdr:colOff>1247775</xdr:colOff>
      <xdr:row>5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9625" y="42862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5</xdr:col>
      <xdr:colOff>790575</xdr:colOff>
      <xdr:row>2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15050" y="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</xdr:row>
      <xdr:rowOff>161925</xdr:rowOff>
    </xdr:from>
    <xdr:to>
      <xdr:col>5</xdr:col>
      <xdr:colOff>771525</xdr:colOff>
      <xdr:row>5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53150" y="4857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57150</xdr:rowOff>
    </xdr:from>
    <xdr:to>
      <xdr:col>6</xdr:col>
      <xdr:colOff>914400</xdr:colOff>
      <xdr:row>5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9975" y="57150"/>
          <a:ext cx="552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1390650</xdr:colOff>
      <xdr:row>5</xdr:row>
      <xdr:rowOff>47625</xdr:rowOff>
    </xdr:from>
    <xdr:to>
      <xdr:col>7</xdr:col>
      <xdr:colOff>0</xdr:colOff>
      <xdr:row>8</xdr:row>
      <xdr:rowOff>104775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76775" y="971550"/>
          <a:ext cx="34861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12th,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1st Round Rotorua, NZ</a:t>
          </a:r>
        </a:p>
      </xdr:txBody>
    </xdr:sp>
    <xdr:clientData/>
  </xdr:twoCellAnchor>
  <xdr:twoCellAnchor>
    <xdr:from>
      <xdr:col>0</xdr:col>
      <xdr:colOff>47625</xdr:colOff>
      <xdr:row>5</xdr:row>
      <xdr:rowOff>47625</xdr:rowOff>
    </xdr:from>
    <xdr:to>
      <xdr:col>3</xdr:col>
      <xdr:colOff>200025</xdr:colOff>
      <xdr:row>8</xdr:row>
      <xdr:rowOff>104775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71550"/>
          <a:ext cx="34385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95250</xdr:colOff>
      <xdr:row>0</xdr:row>
      <xdr:rowOff>95250</xdr:rowOff>
    </xdr:from>
    <xdr:to>
      <xdr:col>1</xdr:col>
      <xdr:colOff>47625</xdr:colOff>
      <xdr:row>4</xdr:row>
      <xdr:rowOff>104775</xdr:rowOff>
    </xdr:to>
    <xdr:pic>
      <xdr:nvPicPr>
        <xdr:cNvPr id="3" name="Picture 222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104775</xdr:rowOff>
    </xdr:from>
    <xdr:to>
      <xdr:col>3</xdr:col>
      <xdr:colOff>866775</xdr:colOff>
      <xdr:row>8</xdr:row>
      <xdr:rowOff>161925</xdr:rowOff>
    </xdr:to>
    <xdr:pic>
      <xdr:nvPicPr>
        <xdr:cNvPr id="4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4775"/>
          <a:ext cx="13144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114300</xdr:rowOff>
    </xdr:from>
    <xdr:to>
      <xdr:col>1</xdr:col>
      <xdr:colOff>1457325</xdr:colOff>
      <xdr:row>4</xdr:row>
      <xdr:rowOff>38100</xdr:rowOff>
    </xdr:to>
    <xdr:pic>
      <xdr:nvPicPr>
        <xdr:cNvPr id="5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76225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2</xdr:row>
      <xdr:rowOff>76200</xdr:rowOff>
    </xdr:from>
    <xdr:to>
      <xdr:col>4</xdr:col>
      <xdr:colOff>371475</xdr:colOff>
      <xdr:row>4</xdr:row>
      <xdr:rowOff>76200</xdr:rowOff>
    </xdr:to>
    <xdr:pic>
      <xdr:nvPicPr>
        <xdr:cNvPr id="6" name="Picture 2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4286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</xdr:row>
      <xdr:rowOff>85725</xdr:rowOff>
    </xdr:from>
    <xdr:to>
      <xdr:col>5</xdr:col>
      <xdr:colOff>628650</xdr:colOff>
      <xdr:row>4</xdr:row>
      <xdr:rowOff>114300</xdr:rowOff>
    </xdr:to>
    <xdr:pic>
      <xdr:nvPicPr>
        <xdr:cNvPr id="7" name="Picture 2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438150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2</xdr:row>
      <xdr:rowOff>9525</xdr:rowOff>
    </xdr:from>
    <xdr:to>
      <xdr:col>6</xdr:col>
      <xdr:colOff>495300</xdr:colOff>
      <xdr:row>4</xdr:row>
      <xdr:rowOff>85725</xdr:rowOff>
    </xdr:to>
    <xdr:pic>
      <xdr:nvPicPr>
        <xdr:cNvPr id="8" name="Picture 2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3619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</xdr:row>
      <xdr:rowOff>66675</xdr:rowOff>
    </xdr:from>
    <xdr:to>
      <xdr:col>6</xdr:col>
      <xdr:colOff>1352550</xdr:colOff>
      <xdr:row>4</xdr:row>
      <xdr:rowOff>66675</xdr:rowOff>
    </xdr:to>
    <xdr:pic>
      <xdr:nvPicPr>
        <xdr:cNvPr id="9" name="Picture 2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0" y="4191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47625</xdr:rowOff>
    </xdr:from>
    <xdr:to>
      <xdr:col>8</xdr:col>
      <xdr:colOff>38100</xdr:colOff>
      <xdr:row>5</xdr:row>
      <xdr:rowOff>152400</xdr:rowOff>
    </xdr:to>
    <xdr:pic>
      <xdr:nvPicPr>
        <xdr:cNvPr id="10" name="Picture 2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209550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4</xdr:row>
      <xdr:rowOff>161925</xdr:rowOff>
    </xdr:from>
    <xdr:to>
      <xdr:col>6</xdr:col>
      <xdr:colOff>1352550</xdr:colOff>
      <xdr:row>8</xdr:row>
      <xdr:rowOff>38100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00575" y="923925"/>
          <a:ext cx="3552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14th,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Round Taupo,NZ</a:t>
          </a:r>
        </a:p>
      </xdr:txBody>
    </xdr:sp>
    <xdr:clientData/>
  </xdr:twoCellAnchor>
  <xdr:twoCellAnchor>
    <xdr:from>
      <xdr:col>0</xdr:col>
      <xdr:colOff>47625</xdr:colOff>
      <xdr:row>5</xdr:row>
      <xdr:rowOff>28575</xdr:rowOff>
    </xdr:from>
    <xdr:to>
      <xdr:col>3</xdr:col>
      <xdr:colOff>200025</xdr:colOff>
      <xdr:row>8</xdr:row>
      <xdr:rowOff>66675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81075"/>
          <a:ext cx="3438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1</xdr:col>
      <xdr:colOff>47625</xdr:colOff>
      <xdr:row>4</xdr:row>
      <xdr:rowOff>66675</xdr:rowOff>
    </xdr:to>
    <xdr:pic>
      <xdr:nvPicPr>
        <xdr:cNvPr id="3" name="Picture 28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104775</xdr:rowOff>
    </xdr:from>
    <xdr:to>
      <xdr:col>3</xdr:col>
      <xdr:colOff>866775</xdr:colOff>
      <xdr:row>8</xdr:row>
      <xdr:rowOff>123825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4775"/>
          <a:ext cx="13144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76200</xdr:rowOff>
    </xdr:from>
    <xdr:to>
      <xdr:col>1</xdr:col>
      <xdr:colOff>1457325</xdr:colOff>
      <xdr:row>4</xdr:row>
      <xdr:rowOff>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6670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2</xdr:row>
      <xdr:rowOff>38100</xdr:rowOff>
    </xdr:from>
    <xdr:to>
      <xdr:col>4</xdr:col>
      <xdr:colOff>371475</xdr:colOff>
      <xdr:row>4</xdr:row>
      <xdr:rowOff>38100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41910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</xdr:row>
      <xdr:rowOff>47625</xdr:rowOff>
    </xdr:from>
    <xdr:to>
      <xdr:col>5</xdr:col>
      <xdr:colOff>628650</xdr:colOff>
      <xdr:row>4</xdr:row>
      <xdr:rowOff>76200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42862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1</xdr:row>
      <xdr:rowOff>161925</xdr:rowOff>
    </xdr:from>
    <xdr:to>
      <xdr:col>6</xdr:col>
      <xdr:colOff>495300</xdr:colOff>
      <xdr:row>4</xdr:row>
      <xdr:rowOff>47625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3524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</xdr:row>
      <xdr:rowOff>28575</xdr:rowOff>
    </xdr:from>
    <xdr:to>
      <xdr:col>6</xdr:col>
      <xdr:colOff>1352550</xdr:colOff>
      <xdr:row>4</xdr:row>
      <xdr:rowOff>28575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0" y="4095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9525</xdr:rowOff>
    </xdr:from>
    <xdr:to>
      <xdr:col>7</xdr:col>
      <xdr:colOff>704850</xdr:colOff>
      <xdr:row>5</xdr:row>
      <xdr:rowOff>114300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2000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4</xdr:row>
      <xdr:rowOff>161925</xdr:rowOff>
    </xdr:from>
    <xdr:to>
      <xdr:col>6</xdr:col>
      <xdr:colOff>1352550</xdr:colOff>
      <xdr:row>8</xdr:row>
      <xdr:rowOff>38100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00575" y="923925"/>
          <a:ext cx="3552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16th,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3rd Round Taupo,NZ</a:t>
          </a:r>
        </a:p>
      </xdr:txBody>
    </xdr:sp>
    <xdr:clientData/>
  </xdr:twoCellAnchor>
  <xdr:twoCellAnchor>
    <xdr:from>
      <xdr:col>0</xdr:col>
      <xdr:colOff>47625</xdr:colOff>
      <xdr:row>5</xdr:row>
      <xdr:rowOff>28575</xdr:rowOff>
    </xdr:from>
    <xdr:to>
      <xdr:col>3</xdr:col>
      <xdr:colOff>200025</xdr:colOff>
      <xdr:row>8</xdr:row>
      <xdr:rowOff>66675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81075"/>
          <a:ext cx="3438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1</xdr:col>
      <xdr:colOff>47625</xdr:colOff>
      <xdr:row>4</xdr:row>
      <xdr:rowOff>66675</xdr:rowOff>
    </xdr:to>
    <xdr:pic>
      <xdr:nvPicPr>
        <xdr:cNvPr id="3" name="Picture 13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104775</xdr:rowOff>
    </xdr:from>
    <xdr:to>
      <xdr:col>3</xdr:col>
      <xdr:colOff>866775</xdr:colOff>
      <xdr:row>8</xdr:row>
      <xdr:rowOff>123825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4775"/>
          <a:ext cx="13144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76200</xdr:rowOff>
    </xdr:from>
    <xdr:to>
      <xdr:col>1</xdr:col>
      <xdr:colOff>1457325</xdr:colOff>
      <xdr:row>4</xdr:row>
      <xdr:rowOff>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6670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2</xdr:row>
      <xdr:rowOff>38100</xdr:rowOff>
    </xdr:from>
    <xdr:to>
      <xdr:col>4</xdr:col>
      <xdr:colOff>371475</xdr:colOff>
      <xdr:row>4</xdr:row>
      <xdr:rowOff>38100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41910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</xdr:row>
      <xdr:rowOff>47625</xdr:rowOff>
    </xdr:from>
    <xdr:to>
      <xdr:col>5</xdr:col>
      <xdr:colOff>628650</xdr:colOff>
      <xdr:row>4</xdr:row>
      <xdr:rowOff>76200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42862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1</xdr:row>
      <xdr:rowOff>161925</xdr:rowOff>
    </xdr:from>
    <xdr:to>
      <xdr:col>6</xdr:col>
      <xdr:colOff>495300</xdr:colOff>
      <xdr:row>4</xdr:row>
      <xdr:rowOff>47625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3524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</xdr:row>
      <xdr:rowOff>28575</xdr:rowOff>
    </xdr:from>
    <xdr:to>
      <xdr:col>6</xdr:col>
      <xdr:colOff>1352550</xdr:colOff>
      <xdr:row>4</xdr:row>
      <xdr:rowOff>28575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0" y="4095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9525</xdr:rowOff>
    </xdr:from>
    <xdr:to>
      <xdr:col>8</xdr:col>
      <xdr:colOff>38100</xdr:colOff>
      <xdr:row>5</xdr:row>
      <xdr:rowOff>114300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2000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4</xdr:row>
      <xdr:rowOff>161925</xdr:rowOff>
    </xdr:from>
    <xdr:to>
      <xdr:col>6</xdr:col>
      <xdr:colOff>1314450</xdr:colOff>
      <xdr:row>8</xdr:row>
      <xdr:rowOff>47625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00575" y="923925"/>
          <a:ext cx="3514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19th,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4th Round Rotorua,NZ</a:t>
          </a:r>
        </a:p>
      </xdr:txBody>
    </xdr:sp>
    <xdr:clientData/>
  </xdr:twoCellAnchor>
  <xdr:twoCellAnchor>
    <xdr:from>
      <xdr:col>0</xdr:col>
      <xdr:colOff>47625</xdr:colOff>
      <xdr:row>5</xdr:row>
      <xdr:rowOff>28575</xdr:rowOff>
    </xdr:from>
    <xdr:to>
      <xdr:col>3</xdr:col>
      <xdr:colOff>200025</xdr:colOff>
      <xdr:row>8</xdr:row>
      <xdr:rowOff>66675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81075"/>
          <a:ext cx="3438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1</xdr:col>
      <xdr:colOff>47625</xdr:colOff>
      <xdr:row>4</xdr:row>
      <xdr:rowOff>66675</xdr:rowOff>
    </xdr:to>
    <xdr:pic>
      <xdr:nvPicPr>
        <xdr:cNvPr id="3" name="Picture 13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104775</xdr:rowOff>
    </xdr:from>
    <xdr:to>
      <xdr:col>3</xdr:col>
      <xdr:colOff>866775</xdr:colOff>
      <xdr:row>8</xdr:row>
      <xdr:rowOff>123825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4775"/>
          <a:ext cx="13144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76200</xdr:rowOff>
    </xdr:from>
    <xdr:to>
      <xdr:col>1</xdr:col>
      <xdr:colOff>1457325</xdr:colOff>
      <xdr:row>4</xdr:row>
      <xdr:rowOff>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6670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2</xdr:row>
      <xdr:rowOff>38100</xdr:rowOff>
    </xdr:from>
    <xdr:to>
      <xdr:col>4</xdr:col>
      <xdr:colOff>371475</xdr:colOff>
      <xdr:row>4</xdr:row>
      <xdr:rowOff>38100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41910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</xdr:row>
      <xdr:rowOff>47625</xdr:rowOff>
    </xdr:from>
    <xdr:to>
      <xdr:col>5</xdr:col>
      <xdr:colOff>628650</xdr:colOff>
      <xdr:row>4</xdr:row>
      <xdr:rowOff>76200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42862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1</xdr:row>
      <xdr:rowOff>161925</xdr:rowOff>
    </xdr:from>
    <xdr:to>
      <xdr:col>6</xdr:col>
      <xdr:colOff>495300</xdr:colOff>
      <xdr:row>4</xdr:row>
      <xdr:rowOff>47625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3524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</xdr:row>
      <xdr:rowOff>28575</xdr:rowOff>
    </xdr:from>
    <xdr:to>
      <xdr:col>6</xdr:col>
      <xdr:colOff>1352550</xdr:colOff>
      <xdr:row>4</xdr:row>
      <xdr:rowOff>28575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0" y="4095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9525</xdr:rowOff>
    </xdr:from>
    <xdr:to>
      <xdr:col>8</xdr:col>
      <xdr:colOff>38100</xdr:colOff>
      <xdr:row>5</xdr:row>
      <xdr:rowOff>114300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2000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28575</xdr:rowOff>
    </xdr:from>
    <xdr:to>
      <xdr:col>2</xdr:col>
      <xdr:colOff>142875</xdr:colOff>
      <xdr:row>8</xdr:row>
      <xdr:rowOff>66675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7625" y="981075"/>
          <a:ext cx="3438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3</xdr:col>
      <xdr:colOff>400050</xdr:colOff>
      <xdr:row>4</xdr:row>
      <xdr:rowOff>180975</xdr:rowOff>
    </xdr:from>
    <xdr:to>
      <xdr:col>7</xdr:col>
      <xdr:colOff>238125</xdr:colOff>
      <xdr:row>8</xdr:row>
      <xdr:rowOff>47625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505325" y="942975"/>
          <a:ext cx="31432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9th to 19th,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 - New Zealand</a:t>
          </a:r>
        </a:p>
      </xdr:txBody>
    </xdr:sp>
    <xdr:clientData/>
  </xdr:twoCellAnchor>
  <xdr:twoCellAnchor>
    <xdr:from>
      <xdr:col>0</xdr:col>
      <xdr:colOff>228600</xdr:colOff>
      <xdr:row>0</xdr:row>
      <xdr:rowOff>142875</xdr:rowOff>
    </xdr:from>
    <xdr:to>
      <xdr:col>1</xdr:col>
      <xdr:colOff>142875</xdr:colOff>
      <xdr:row>4</xdr:row>
      <xdr:rowOff>114300</xdr:rowOff>
    </xdr:to>
    <xdr:pic>
      <xdr:nvPicPr>
        <xdr:cNvPr id="3" name="Picture 35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1771650</xdr:colOff>
      <xdr:row>0</xdr:row>
      <xdr:rowOff>114300</xdr:rowOff>
    </xdr:from>
    <xdr:to>
      <xdr:col>3</xdr:col>
      <xdr:colOff>9525</xdr:colOff>
      <xdr:row>8</xdr:row>
      <xdr:rowOff>142875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14300"/>
          <a:ext cx="1285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</xdr:row>
      <xdr:rowOff>85725</xdr:rowOff>
    </xdr:from>
    <xdr:to>
      <xdr:col>1</xdr:col>
      <xdr:colOff>1438275</xdr:colOff>
      <xdr:row>4</xdr:row>
      <xdr:rowOff>9525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276225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</xdr:row>
      <xdr:rowOff>47625</xdr:rowOff>
    </xdr:from>
    <xdr:to>
      <xdr:col>4</xdr:col>
      <xdr:colOff>190500</xdr:colOff>
      <xdr:row>4</xdr:row>
      <xdr:rowOff>47625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42862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66675</xdr:rowOff>
    </xdr:from>
    <xdr:to>
      <xdr:col>5</xdr:col>
      <xdr:colOff>676275</xdr:colOff>
      <xdr:row>4</xdr:row>
      <xdr:rowOff>85725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447675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1</xdr:row>
      <xdr:rowOff>180975</xdr:rowOff>
    </xdr:from>
    <xdr:to>
      <xdr:col>6</xdr:col>
      <xdr:colOff>600075</xdr:colOff>
      <xdr:row>4</xdr:row>
      <xdr:rowOff>66675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3714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</xdr:row>
      <xdr:rowOff>38100</xdr:rowOff>
    </xdr:from>
    <xdr:to>
      <xdr:col>7</xdr:col>
      <xdr:colOff>685800</xdr:colOff>
      <xdr:row>4</xdr:row>
      <xdr:rowOff>38100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67600" y="4191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</xdr:row>
      <xdr:rowOff>28575</xdr:rowOff>
    </xdr:from>
    <xdr:to>
      <xdr:col>8</xdr:col>
      <xdr:colOff>628650</xdr:colOff>
      <xdr:row>5</xdr:row>
      <xdr:rowOff>123825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58175" y="219075"/>
          <a:ext cx="542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</xdr:row>
      <xdr:rowOff>0</xdr:rowOff>
    </xdr:from>
    <xdr:to>
      <xdr:col>10</xdr:col>
      <xdr:colOff>533400</xdr:colOff>
      <xdr:row>13</xdr:row>
      <xdr:rowOff>47625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210050" y="1790700"/>
          <a:ext cx="39528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9th to 19th,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TEAMS TROPHY - New Zealand</a:t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3</xdr:col>
      <xdr:colOff>600075</xdr:colOff>
      <xdr:row>13</xdr:row>
      <xdr:rowOff>85725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1819275"/>
          <a:ext cx="32004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1</xdr:col>
      <xdr:colOff>95250</xdr:colOff>
      <xdr:row>8</xdr:row>
      <xdr:rowOff>161925</xdr:rowOff>
    </xdr:to>
    <xdr:pic>
      <xdr:nvPicPr>
        <xdr:cNvPr id="3" name="Picture 45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38200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5</xdr:row>
      <xdr:rowOff>28575</xdr:rowOff>
    </xdr:from>
    <xdr:to>
      <xdr:col>4</xdr:col>
      <xdr:colOff>714375</xdr:colOff>
      <xdr:row>13</xdr:row>
      <xdr:rowOff>47625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866775"/>
          <a:ext cx="1276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5</xdr:row>
      <xdr:rowOff>142875</xdr:rowOff>
    </xdr:from>
    <xdr:to>
      <xdr:col>2</xdr:col>
      <xdr:colOff>685800</xdr:colOff>
      <xdr:row>8</xdr:row>
      <xdr:rowOff>66675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981075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6</xdr:row>
      <xdr:rowOff>142875</xdr:rowOff>
    </xdr:from>
    <xdr:to>
      <xdr:col>6</xdr:col>
      <xdr:colOff>190500</xdr:colOff>
      <xdr:row>8</xdr:row>
      <xdr:rowOff>142875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11715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6</xdr:row>
      <xdr:rowOff>152400</xdr:rowOff>
    </xdr:from>
    <xdr:to>
      <xdr:col>8</xdr:col>
      <xdr:colOff>266700</xdr:colOff>
      <xdr:row>8</xdr:row>
      <xdr:rowOff>180975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76850" y="1181100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76200</xdr:rowOff>
    </xdr:from>
    <xdr:to>
      <xdr:col>9</xdr:col>
      <xdr:colOff>438150</xdr:colOff>
      <xdr:row>8</xdr:row>
      <xdr:rowOff>152400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1104900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6</xdr:row>
      <xdr:rowOff>123825</xdr:rowOff>
    </xdr:from>
    <xdr:to>
      <xdr:col>10</xdr:col>
      <xdr:colOff>533400</xdr:colOff>
      <xdr:row>8</xdr:row>
      <xdr:rowOff>123825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34275" y="11525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695325</xdr:colOff>
      <xdr:row>5</xdr:row>
      <xdr:rowOff>114300</xdr:rowOff>
    </xdr:from>
    <xdr:to>
      <xdr:col>11</xdr:col>
      <xdr:colOff>476250</xdr:colOff>
      <xdr:row>10</xdr:row>
      <xdr:rowOff>28575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24850" y="952500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S94"/>
  <sheetViews>
    <sheetView zoomScale="125" zoomScaleNormal="125" zoomScalePageLayoutView="0" workbookViewId="0" topLeftCell="A1">
      <selection activeCell="B71" sqref="B71"/>
    </sheetView>
  </sheetViews>
  <sheetFormatPr defaultColWidth="11.421875" defaultRowHeight="12.75"/>
  <cols>
    <col min="1" max="1" width="5.421875" style="32" customWidth="1"/>
    <col min="2" max="2" width="15.8515625" style="32" bestFit="1" customWidth="1"/>
    <col min="3" max="3" width="34.28125" style="32" bestFit="1" customWidth="1"/>
    <col min="4" max="4" width="11.421875" style="32" customWidth="1"/>
    <col min="5" max="5" width="23.140625" style="32" bestFit="1" customWidth="1"/>
    <col min="6" max="6" width="15.7109375" style="32" bestFit="1" customWidth="1"/>
    <col min="7" max="7" width="19.140625" style="32" bestFit="1" customWidth="1"/>
    <col min="8" max="16384" width="11.421875" style="3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9" s="28" customFormat="1" ht="15.75" thickBot="1">
      <c r="A10" s="76"/>
      <c r="B10" s="91" t="s">
        <v>215</v>
      </c>
      <c r="C10" s="25"/>
      <c r="D10" s="25"/>
      <c r="E10" s="25"/>
      <c r="F10" s="25"/>
      <c r="G10" s="25"/>
      <c r="H10" s="26"/>
      <c r="I10" s="27"/>
    </row>
    <row r="11" spans="1:7" s="28" customFormat="1" ht="15.75" thickBot="1">
      <c r="A11" s="75"/>
      <c r="B11" s="66" t="s">
        <v>212</v>
      </c>
      <c r="C11" s="46" t="s">
        <v>210</v>
      </c>
      <c r="D11" s="47"/>
      <c r="E11" s="48"/>
      <c r="F11" s="48"/>
      <c r="G11" s="49"/>
    </row>
    <row r="12" spans="1:19" s="31" customFormat="1" ht="12.75">
      <c r="A12" s="75"/>
      <c r="B12" s="67" t="s">
        <v>216</v>
      </c>
      <c r="C12" s="51" t="s">
        <v>217</v>
      </c>
      <c r="D12" s="52" t="s">
        <v>217</v>
      </c>
      <c r="E12" s="51" t="s">
        <v>218</v>
      </c>
      <c r="F12" s="51" t="s">
        <v>219</v>
      </c>
      <c r="G12" s="53" t="s">
        <v>220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</row>
    <row r="13" spans="1:19" s="31" customFormat="1" ht="13.5" thickBot="1">
      <c r="A13" s="77"/>
      <c r="B13" s="68"/>
      <c r="C13" s="55" t="s">
        <v>221</v>
      </c>
      <c r="D13" s="56" t="s">
        <v>222</v>
      </c>
      <c r="E13" s="57" t="s">
        <v>221</v>
      </c>
      <c r="F13" s="57" t="s">
        <v>221</v>
      </c>
      <c r="G13" s="58" t="s">
        <v>221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</row>
    <row r="14" spans="1:7" ht="12.75">
      <c r="A14" s="78">
        <v>1</v>
      </c>
      <c r="B14" s="69" t="s">
        <v>223</v>
      </c>
      <c r="C14" s="44" t="s">
        <v>224</v>
      </c>
      <c r="D14" s="45">
        <v>1</v>
      </c>
      <c r="E14" s="44" t="s">
        <v>469</v>
      </c>
      <c r="F14" s="44" t="s">
        <v>470</v>
      </c>
      <c r="G14" s="44" t="s">
        <v>471</v>
      </c>
    </row>
    <row r="15" spans="1:7" ht="12.75">
      <c r="A15" s="79">
        <v>2</v>
      </c>
      <c r="B15" s="70" t="s">
        <v>223</v>
      </c>
      <c r="C15" s="33" t="s">
        <v>472</v>
      </c>
      <c r="D15" s="34">
        <v>167</v>
      </c>
      <c r="E15" s="33" t="s">
        <v>473</v>
      </c>
      <c r="F15" s="33" t="s">
        <v>474</v>
      </c>
      <c r="G15" s="33" t="s">
        <v>231</v>
      </c>
    </row>
    <row r="16" spans="1:7" ht="12.75">
      <c r="A16" s="79">
        <v>3</v>
      </c>
      <c r="B16" s="70" t="s">
        <v>223</v>
      </c>
      <c r="C16" s="33" t="s">
        <v>232</v>
      </c>
      <c r="D16" s="34">
        <v>38</v>
      </c>
      <c r="E16" s="33" t="s">
        <v>233</v>
      </c>
      <c r="F16" s="33" t="s">
        <v>234</v>
      </c>
      <c r="G16" s="33" t="s">
        <v>235</v>
      </c>
    </row>
    <row r="17" spans="1:7" ht="12.75">
      <c r="A17" s="79">
        <v>4</v>
      </c>
      <c r="B17" s="71" t="s">
        <v>211</v>
      </c>
      <c r="C17" s="33" t="s">
        <v>236</v>
      </c>
      <c r="D17" s="34">
        <v>191</v>
      </c>
      <c r="E17" s="33" t="s">
        <v>237</v>
      </c>
      <c r="F17" s="33" t="s">
        <v>238</v>
      </c>
      <c r="G17" s="33" t="s">
        <v>239</v>
      </c>
    </row>
    <row r="18" spans="1:7" ht="12.75">
      <c r="A18" s="79">
        <v>5</v>
      </c>
      <c r="B18" s="71" t="s">
        <v>211</v>
      </c>
      <c r="C18" s="33" t="s">
        <v>240</v>
      </c>
      <c r="D18" s="34">
        <v>54</v>
      </c>
      <c r="E18" s="33" t="s">
        <v>241</v>
      </c>
      <c r="F18" s="33" t="s">
        <v>242</v>
      </c>
      <c r="G18" s="33" t="s">
        <v>243</v>
      </c>
    </row>
    <row r="19" spans="1:7" ht="12.75">
      <c r="A19" s="79">
        <v>6</v>
      </c>
      <c r="B19" s="71" t="s">
        <v>211</v>
      </c>
      <c r="C19" s="33" t="s">
        <v>244</v>
      </c>
      <c r="D19" s="34">
        <v>7</v>
      </c>
      <c r="E19" s="33" t="s">
        <v>245</v>
      </c>
      <c r="F19" s="33" t="s">
        <v>246</v>
      </c>
      <c r="G19" s="33" t="s">
        <v>247</v>
      </c>
    </row>
    <row r="20" spans="1:7" ht="12.75">
      <c r="A20" s="79">
        <v>7</v>
      </c>
      <c r="B20" s="70" t="s">
        <v>248</v>
      </c>
      <c r="C20" s="33" t="s">
        <v>249</v>
      </c>
      <c r="D20" s="34">
        <v>222</v>
      </c>
      <c r="E20" s="33" t="s">
        <v>250</v>
      </c>
      <c r="F20" s="33" t="s">
        <v>251</v>
      </c>
      <c r="G20" s="33" t="s">
        <v>252</v>
      </c>
    </row>
    <row r="21" spans="1:7" ht="12.75">
      <c r="A21" s="79">
        <v>8</v>
      </c>
      <c r="B21" s="70" t="s">
        <v>253</v>
      </c>
      <c r="C21" s="33" t="s">
        <v>501</v>
      </c>
      <c r="D21" s="34">
        <v>99</v>
      </c>
      <c r="E21" s="33" t="s">
        <v>502</v>
      </c>
      <c r="F21" s="33" t="s">
        <v>503</v>
      </c>
      <c r="G21" s="33" t="s">
        <v>504</v>
      </c>
    </row>
    <row r="22" spans="1:7" ht="12.75">
      <c r="A22" s="79">
        <v>9</v>
      </c>
      <c r="B22" s="70" t="s">
        <v>505</v>
      </c>
      <c r="C22" s="33" t="s">
        <v>506</v>
      </c>
      <c r="D22" s="34">
        <v>2</v>
      </c>
      <c r="E22" s="33" t="s">
        <v>507</v>
      </c>
      <c r="F22" s="33" t="s">
        <v>508</v>
      </c>
      <c r="G22" s="33" t="s">
        <v>509</v>
      </c>
    </row>
    <row r="23" spans="1:7" ht="12.75">
      <c r="A23" s="79">
        <v>10</v>
      </c>
      <c r="B23" s="70" t="s">
        <v>505</v>
      </c>
      <c r="C23" s="33" t="s">
        <v>510</v>
      </c>
      <c r="D23" s="34">
        <v>87</v>
      </c>
      <c r="E23" s="33" t="s">
        <v>511</v>
      </c>
      <c r="F23" s="33" t="s">
        <v>512</v>
      </c>
      <c r="G23" s="33" t="s">
        <v>513</v>
      </c>
    </row>
    <row r="24" spans="1:7" ht="12.75">
      <c r="A24" s="79">
        <v>11</v>
      </c>
      <c r="B24" s="70" t="s">
        <v>505</v>
      </c>
      <c r="C24" s="33" t="s">
        <v>514</v>
      </c>
      <c r="D24" s="34">
        <v>16</v>
      </c>
      <c r="E24" s="33" t="s">
        <v>515</v>
      </c>
      <c r="F24" s="33" t="s">
        <v>516</v>
      </c>
      <c r="G24" s="33" t="s">
        <v>517</v>
      </c>
    </row>
    <row r="25" spans="1:7" ht="12.75">
      <c r="A25" s="79">
        <v>12</v>
      </c>
      <c r="B25" s="70" t="s">
        <v>206</v>
      </c>
      <c r="C25" s="33" t="s">
        <v>518</v>
      </c>
      <c r="D25" s="34">
        <v>11</v>
      </c>
      <c r="E25" s="33" t="s">
        <v>124</v>
      </c>
      <c r="F25" s="33" t="s">
        <v>519</v>
      </c>
      <c r="G25" s="33" t="s">
        <v>520</v>
      </c>
    </row>
    <row r="26" spans="1:7" ht="12.75">
      <c r="A26" s="79">
        <v>13</v>
      </c>
      <c r="B26" s="70" t="s">
        <v>223</v>
      </c>
      <c r="C26" s="33" t="s">
        <v>521</v>
      </c>
      <c r="D26" s="34"/>
      <c r="E26" s="33" t="s">
        <v>522</v>
      </c>
      <c r="F26" s="33" t="s">
        <v>521</v>
      </c>
      <c r="G26" s="33" t="s">
        <v>521</v>
      </c>
    </row>
    <row r="27" spans="1:7" ht="13.5" thickBot="1">
      <c r="A27" s="80">
        <v>14</v>
      </c>
      <c r="B27" s="70" t="s">
        <v>505</v>
      </c>
      <c r="C27" s="33" t="s">
        <v>521</v>
      </c>
      <c r="D27" s="34"/>
      <c r="E27" s="35" t="s">
        <v>523</v>
      </c>
      <c r="F27" s="33" t="s">
        <v>521</v>
      </c>
      <c r="G27" s="33" t="s">
        <v>524</v>
      </c>
    </row>
    <row r="28" spans="1:7" s="28" customFormat="1" ht="15.75" thickBot="1">
      <c r="A28" s="31"/>
      <c r="B28" s="39" t="s">
        <v>212</v>
      </c>
      <c r="C28" s="40" t="s">
        <v>525</v>
      </c>
      <c r="D28" s="41"/>
      <c r="E28" s="42"/>
      <c r="F28" s="42"/>
      <c r="G28" s="43"/>
    </row>
    <row r="29" spans="2:7" ht="12.75">
      <c r="B29" s="50" t="s">
        <v>216</v>
      </c>
      <c r="C29" s="51" t="s">
        <v>217</v>
      </c>
      <c r="D29" s="52"/>
      <c r="E29" s="51" t="s">
        <v>218</v>
      </c>
      <c r="F29" s="51" t="s">
        <v>219</v>
      </c>
      <c r="G29" s="53" t="s">
        <v>220</v>
      </c>
    </row>
    <row r="30" spans="2:7" ht="13.5" thickBot="1">
      <c r="B30" s="54"/>
      <c r="C30" s="55" t="s">
        <v>221</v>
      </c>
      <c r="D30" s="56" t="s">
        <v>222</v>
      </c>
      <c r="E30" s="57" t="s">
        <v>221</v>
      </c>
      <c r="F30" s="57" t="s">
        <v>221</v>
      </c>
      <c r="G30" s="58" t="s">
        <v>221</v>
      </c>
    </row>
    <row r="31" spans="1:7" ht="12.75">
      <c r="A31" s="81">
        <v>1</v>
      </c>
      <c r="B31" s="69" t="s">
        <v>223</v>
      </c>
      <c r="C31" s="44" t="s">
        <v>526</v>
      </c>
      <c r="D31" s="45">
        <v>33</v>
      </c>
      <c r="E31" s="44" t="s">
        <v>280</v>
      </c>
      <c r="F31" s="44" t="s">
        <v>281</v>
      </c>
      <c r="G31" s="44" t="s">
        <v>282</v>
      </c>
    </row>
    <row r="32" spans="1:7" ht="12.75">
      <c r="A32" s="73">
        <v>2</v>
      </c>
      <c r="B32" s="70" t="s">
        <v>223</v>
      </c>
      <c r="C32" s="33" t="s">
        <v>283</v>
      </c>
      <c r="D32" s="34">
        <v>35</v>
      </c>
      <c r="E32" s="33" t="s">
        <v>284</v>
      </c>
      <c r="F32" s="33" t="s">
        <v>285</v>
      </c>
      <c r="G32" s="33" t="s">
        <v>286</v>
      </c>
    </row>
    <row r="33" spans="1:7" ht="12.75">
      <c r="A33" s="73">
        <v>3</v>
      </c>
      <c r="B33" s="71" t="s">
        <v>211</v>
      </c>
      <c r="C33" s="33" t="s">
        <v>236</v>
      </c>
      <c r="D33" s="34">
        <v>373</v>
      </c>
      <c r="E33" s="33" t="s">
        <v>287</v>
      </c>
      <c r="F33" s="33" t="s">
        <v>288</v>
      </c>
      <c r="G33" s="33" t="s">
        <v>289</v>
      </c>
    </row>
    <row r="34" spans="1:7" ht="12.75">
      <c r="A34" s="73">
        <v>4</v>
      </c>
      <c r="B34" s="71" t="s">
        <v>211</v>
      </c>
      <c r="C34" s="33" t="s">
        <v>290</v>
      </c>
      <c r="D34" s="34">
        <v>70</v>
      </c>
      <c r="E34" s="33" t="s">
        <v>291</v>
      </c>
      <c r="F34" s="33" t="s">
        <v>292</v>
      </c>
      <c r="G34" s="33" t="s">
        <v>293</v>
      </c>
    </row>
    <row r="35" spans="1:7" ht="12.75">
      <c r="A35" s="73">
        <v>5</v>
      </c>
      <c r="B35" s="70" t="s">
        <v>208</v>
      </c>
      <c r="C35" s="33" t="s">
        <v>294</v>
      </c>
      <c r="D35" s="34">
        <v>170</v>
      </c>
      <c r="E35" s="33" t="s">
        <v>120</v>
      </c>
      <c r="F35" s="33" t="s">
        <v>295</v>
      </c>
      <c r="G35" s="33" t="s">
        <v>349</v>
      </c>
    </row>
    <row r="36" spans="1:7" ht="12.75">
      <c r="A36" s="73">
        <v>6</v>
      </c>
      <c r="B36" s="70" t="s">
        <v>253</v>
      </c>
      <c r="C36" s="33" t="s">
        <v>501</v>
      </c>
      <c r="D36" s="34">
        <v>46</v>
      </c>
      <c r="E36" s="33" t="s">
        <v>350</v>
      </c>
      <c r="F36" s="33" t="s">
        <v>351</v>
      </c>
      <c r="G36" s="33" t="s">
        <v>352</v>
      </c>
    </row>
    <row r="37" spans="1:7" ht="12.75">
      <c r="A37" s="73">
        <v>7</v>
      </c>
      <c r="B37" s="70" t="s">
        <v>248</v>
      </c>
      <c r="C37" s="33" t="s">
        <v>353</v>
      </c>
      <c r="D37" s="34">
        <v>4</v>
      </c>
      <c r="E37" s="33" t="s">
        <v>105</v>
      </c>
      <c r="F37" s="33" t="s">
        <v>106</v>
      </c>
      <c r="G37" s="33" t="s">
        <v>107</v>
      </c>
    </row>
    <row r="38" spans="1:7" ht="12.75">
      <c r="A38" s="73">
        <v>8</v>
      </c>
      <c r="B38" s="70" t="s">
        <v>505</v>
      </c>
      <c r="C38" s="33" t="s">
        <v>108</v>
      </c>
      <c r="D38" s="34">
        <v>10</v>
      </c>
      <c r="E38" s="33" t="s">
        <v>109</v>
      </c>
      <c r="F38" s="33" t="s">
        <v>110</v>
      </c>
      <c r="G38" s="33" t="s">
        <v>111</v>
      </c>
    </row>
    <row r="39" spans="1:7" ht="12.75">
      <c r="A39" s="73">
        <v>9</v>
      </c>
      <c r="B39" s="70" t="s">
        <v>505</v>
      </c>
      <c r="C39" s="33" t="s">
        <v>112</v>
      </c>
      <c r="D39" s="34">
        <v>29</v>
      </c>
      <c r="E39" s="33" t="s">
        <v>113</v>
      </c>
      <c r="F39" s="33" t="s">
        <v>114</v>
      </c>
      <c r="G39" s="33" t="s">
        <v>115</v>
      </c>
    </row>
    <row r="40" spans="1:7" ht="13.5" thickBot="1">
      <c r="A40" s="74">
        <v>10</v>
      </c>
      <c r="B40" s="70" t="s">
        <v>206</v>
      </c>
      <c r="C40" s="33" t="s">
        <v>116</v>
      </c>
      <c r="D40" s="34">
        <v>69</v>
      </c>
      <c r="E40" s="33" t="s">
        <v>117</v>
      </c>
      <c r="F40" s="33" t="s">
        <v>118</v>
      </c>
      <c r="G40" s="33" t="s">
        <v>119</v>
      </c>
    </row>
    <row r="41" spans="2:7" ht="12.75">
      <c r="B41" s="92" t="s">
        <v>206</v>
      </c>
      <c r="C41" s="93" t="s">
        <v>156</v>
      </c>
      <c r="D41" s="38">
        <v>19</v>
      </c>
      <c r="E41" s="93" t="s">
        <v>296</v>
      </c>
      <c r="F41" s="93" t="s">
        <v>158</v>
      </c>
      <c r="G41" s="93" t="s">
        <v>297</v>
      </c>
    </row>
    <row r="42" spans="2:7" ht="12.75">
      <c r="B42" s="37"/>
      <c r="C42" s="37"/>
      <c r="D42" s="38"/>
      <c r="E42" s="37"/>
      <c r="F42" s="37"/>
      <c r="G42" s="37"/>
    </row>
    <row r="43" ht="13.5" thickBot="1"/>
    <row r="44" spans="1:7" s="28" customFormat="1" ht="15.75" thickBot="1">
      <c r="A44" s="31"/>
      <c r="B44" s="59" t="s">
        <v>212</v>
      </c>
      <c r="C44" s="60" t="s">
        <v>167</v>
      </c>
      <c r="D44" s="61"/>
      <c r="E44" s="62"/>
      <c r="F44" s="62"/>
      <c r="G44" s="63"/>
    </row>
    <row r="45" spans="1:7" s="31" customFormat="1" ht="12.75">
      <c r="A45" s="28"/>
      <c r="B45" s="50" t="s">
        <v>216</v>
      </c>
      <c r="C45" s="51" t="s">
        <v>217</v>
      </c>
      <c r="D45" s="51" t="s">
        <v>217</v>
      </c>
      <c r="E45" s="51" t="s">
        <v>218</v>
      </c>
      <c r="F45" s="51" t="s">
        <v>219</v>
      </c>
      <c r="G45" s="53" t="s">
        <v>220</v>
      </c>
    </row>
    <row r="46" spans="2:7" s="31" customFormat="1" ht="13.5" thickBot="1">
      <c r="B46" s="54"/>
      <c r="C46" s="55" t="s">
        <v>221</v>
      </c>
      <c r="D46" s="55" t="s">
        <v>222</v>
      </c>
      <c r="E46" s="57" t="s">
        <v>221</v>
      </c>
      <c r="F46" s="57" t="s">
        <v>221</v>
      </c>
      <c r="G46" s="58" t="s">
        <v>221</v>
      </c>
    </row>
    <row r="47" spans="1:7" s="31" customFormat="1" ht="12.75">
      <c r="A47" s="82">
        <v>1</v>
      </c>
      <c r="B47" s="69" t="s">
        <v>223</v>
      </c>
      <c r="C47" s="44" t="s">
        <v>224</v>
      </c>
      <c r="D47" s="45">
        <v>1</v>
      </c>
      <c r="E47" s="44" t="s">
        <v>121</v>
      </c>
      <c r="F47" s="44" t="s">
        <v>470</v>
      </c>
      <c r="G47" s="44" t="s">
        <v>471</v>
      </c>
    </row>
    <row r="48" spans="1:7" s="31" customFormat="1" ht="12.75">
      <c r="A48" s="72">
        <v>2</v>
      </c>
      <c r="B48" s="70" t="s">
        <v>223</v>
      </c>
      <c r="C48" s="33" t="s">
        <v>472</v>
      </c>
      <c r="D48" s="34">
        <v>26</v>
      </c>
      <c r="E48" s="33" t="s">
        <v>122</v>
      </c>
      <c r="F48" s="33" t="s">
        <v>474</v>
      </c>
      <c r="G48" s="33" t="s">
        <v>231</v>
      </c>
    </row>
    <row r="49" spans="1:7" s="31" customFormat="1" ht="12.75">
      <c r="A49" s="72">
        <v>3</v>
      </c>
      <c r="B49" s="70" t="s">
        <v>223</v>
      </c>
      <c r="C49" s="33" t="s">
        <v>123</v>
      </c>
      <c r="D49" s="34">
        <v>21</v>
      </c>
      <c r="E49" s="33" t="s">
        <v>125</v>
      </c>
      <c r="F49" s="33" t="s">
        <v>377</v>
      </c>
      <c r="G49" s="33" t="s">
        <v>378</v>
      </c>
    </row>
    <row r="50" spans="1:7" s="31" customFormat="1" ht="12.75">
      <c r="A50" s="72">
        <v>4</v>
      </c>
      <c r="B50" s="70" t="s">
        <v>211</v>
      </c>
      <c r="C50" s="33" t="s">
        <v>244</v>
      </c>
      <c r="D50" s="34">
        <v>7</v>
      </c>
      <c r="E50" s="33" t="s">
        <v>379</v>
      </c>
      <c r="F50" s="33" t="s">
        <v>380</v>
      </c>
      <c r="G50" s="33" t="s">
        <v>289</v>
      </c>
    </row>
    <row r="51" spans="1:7" s="31" customFormat="1" ht="12.75">
      <c r="A51" s="72">
        <v>5</v>
      </c>
      <c r="B51" s="70" t="s">
        <v>211</v>
      </c>
      <c r="C51" s="33" t="s">
        <v>381</v>
      </c>
      <c r="D51" s="34">
        <v>43</v>
      </c>
      <c r="E51" s="33" t="s">
        <v>382</v>
      </c>
      <c r="F51" s="33" t="s">
        <v>383</v>
      </c>
      <c r="G51" s="33" t="s">
        <v>384</v>
      </c>
    </row>
    <row r="52" spans="1:7" s="31" customFormat="1" ht="12.75">
      <c r="A52" s="72">
        <v>6</v>
      </c>
      <c r="B52" s="70" t="s">
        <v>248</v>
      </c>
      <c r="C52" s="33" t="s">
        <v>385</v>
      </c>
      <c r="D52" s="34">
        <v>3</v>
      </c>
      <c r="E52" s="33" t="s">
        <v>386</v>
      </c>
      <c r="F52" s="33" t="s">
        <v>519</v>
      </c>
      <c r="G52" s="33" t="s">
        <v>107</v>
      </c>
    </row>
    <row r="53" spans="1:7" s="31" customFormat="1" ht="12.75">
      <c r="A53" s="72">
        <v>7</v>
      </c>
      <c r="B53" s="70" t="s">
        <v>505</v>
      </c>
      <c r="C53" s="33" t="s">
        <v>387</v>
      </c>
      <c r="D53" s="34">
        <v>70</v>
      </c>
      <c r="E53" s="33" t="s">
        <v>388</v>
      </c>
      <c r="F53" s="33" t="s">
        <v>389</v>
      </c>
      <c r="G53" s="33" t="s">
        <v>390</v>
      </c>
    </row>
    <row r="54" spans="1:7" s="31" customFormat="1" ht="12.75">
      <c r="A54" s="72">
        <v>8</v>
      </c>
      <c r="B54" s="70" t="s">
        <v>505</v>
      </c>
      <c r="C54" s="33" t="s">
        <v>510</v>
      </c>
      <c r="D54" s="34">
        <v>87</v>
      </c>
      <c r="E54" s="33" t="s">
        <v>391</v>
      </c>
      <c r="F54" s="33" t="s">
        <v>512</v>
      </c>
      <c r="G54" s="33" t="s">
        <v>513</v>
      </c>
    </row>
    <row r="55" spans="1:7" s="31" customFormat="1" ht="12.75">
      <c r="A55" s="72">
        <v>9</v>
      </c>
      <c r="B55" s="70" t="s">
        <v>206</v>
      </c>
      <c r="C55" s="33" t="s">
        <v>392</v>
      </c>
      <c r="D55" s="34">
        <v>11</v>
      </c>
      <c r="E55" s="31" t="s">
        <v>393</v>
      </c>
      <c r="F55" s="33" t="s">
        <v>351</v>
      </c>
      <c r="G55" s="33" t="s">
        <v>394</v>
      </c>
    </row>
    <row r="56" spans="1:7" s="31" customFormat="1" ht="12.75">
      <c r="A56" s="72">
        <v>10</v>
      </c>
      <c r="B56" s="70" t="s">
        <v>206</v>
      </c>
      <c r="C56" s="33" t="s">
        <v>240</v>
      </c>
      <c r="D56" s="34">
        <v>54</v>
      </c>
      <c r="E56" s="33" t="s">
        <v>395</v>
      </c>
      <c r="F56" s="33" t="s">
        <v>242</v>
      </c>
      <c r="G56" s="33" t="s">
        <v>520</v>
      </c>
    </row>
    <row r="57" spans="1:7" s="31" customFormat="1" ht="13.5" thickBot="1">
      <c r="A57" s="83">
        <v>11</v>
      </c>
      <c r="B57" s="70" t="s">
        <v>223</v>
      </c>
      <c r="C57" s="33" t="s">
        <v>521</v>
      </c>
      <c r="D57" s="34"/>
      <c r="E57" s="33" t="s">
        <v>396</v>
      </c>
      <c r="F57" s="33" t="s">
        <v>521</v>
      </c>
      <c r="G57" s="33" t="s">
        <v>521</v>
      </c>
    </row>
    <row r="58" s="31" customFormat="1" ht="13.5" thickBot="1">
      <c r="D58" s="36"/>
    </row>
    <row r="59" spans="1:7" s="28" customFormat="1" ht="15.75" thickBot="1">
      <c r="A59" s="31"/>
      <c r="B59" s="59" t="s">
        <v>212</v>
      </c>
      <c r="C59" s="60" t="s">
        <v>168</v>
      </c>
      <c r="D59" s="61"/>
      <c r="E59" s="62"/>
      <c r="F59" s="62"/>
      <c r="G59" s="63"/>
    </row>
    <row r="60" spans="1:7" s="31" customFormat="1" ht="12.75">
      <c r="A60" s="28"/>
      <c r="B60" s="50" t="s">
        <v>216</v>
      </c>
      <c r="C60" s="51" t="s">
        <v>217</v>
      </c>
      <c r="D60" s="51" t="s">
        <v>217</v>
      </c>
      <c r="E60" s="51" t="s">
        <v>218</v>
      </c>
      <c r="F60" s="51" t="s">
        <v>219</v>
      </c>
      <c r="G60" s="53" t="s">
        <v>220</v>
      </c>
    </row>
    <row r="61" spans="2:7" s="31" customFormat="1" ht="13.5" thickBot="1">
      <c r="B61" s="54"/>
      <c r="C61" s="55" t="s">
        <v>221</v>
      </c>
      <c r="D61" s="55" t="s">
        <v>222</v>
      </c>
      <c r="E61" s="57" t="s">
        <v>221</v>
      </c>
      <c r="F61" s="57" t="s">
        <v>221</v>
      </c>
      <c r="G61" s="58" t="s">
        <v>221</v>
      </c>
    </row>
    <row r="62" spans="1:7" s="31" customFormat="1" ht="12.75">
      <c r="A62" s="82">
        <v>1</v>
      </c>
      <c r="B62" s="69" t="s">
        <v>204</v>
      </c>
      <c r="C62" s="44" t="s">
        <v>526</v>
      </c>
      <c r="D62" s="44">
        <v>33</v>
      </c>
      <c r="E62" s="44" t="s">
        <v>397</v>
      </c>
      <c r="F62" s="44" t="s">
        <v>398</v>
      </c>
      <c r="G62" s="44" t="s">
        <v>399</v>
      </c>
    </row>
    <row r="63" spans="1:7" s="31" customFormat="1" ht="12.75">
      <c r="A63" s="72">
        <v>2</v>
      </c>
      <c r="B63" s="70" t="s">
        <v>204</v>
      </c>
      <c r="C63" s="33" t="s">
        <v>400</v>
      </c>
      <c r="D63" s="33">
        <v>52</v>
      </c>
      <c r="E63" s="33" t="s">
        <v>152</v>
      </c>
      <c r="F63" s="33" t="s">
        <v>153</v>
      </c>
      <c r="G63" s="33" t="s">
        <v>154</v>
      </c>
    </row>
    <row r="64" spans="1:7" s="31" customFormat="1" ht="12.75">
      <c r="A64" s="72">
        <v>3</v>
      </c>
      <c r="B64" s="84" t="s">
        <v>211</v>
      </c>
      <c r="C64" s="33" t="s">
        <v>236</v>
      </c>
      <c r="D64" s="33">
        <v>373</v>
      </c>
      <c r="E64" s="33" t="s">
        <v>155</v>
      </c>
      <c r="F64" s="33" t="s">
        <v>288</v>
      </c>
      <c r="G64" s="33" t="s">
        <v>239</v>
      </c>
    </row>
    <row r="65" spans="1:7" s="31" customFormat="1" ht="12.75">
      <c r="A65" s="72">
        <v>4</v>
      </c>
      <c r="B65" s="84" t="s">
        <v>211</v>
      </c>
      <c r="C65" s="33" t="s">
        <v>156</v>
      </c>
      <c r="D65" s="33">
        <v>19</v>
      </c>
      <c r="E65" s="33" t="s">
        <v>157</v>
      </c>
      <c r="F65" s="33" t="s">
        <v>158</v>
      </c>
      <c r="G65" s="33" t="s">
        <v>159</v>
      </c>
    </row>
    <row r="66" spans="1:7" s="31" customFormat="1" ht="12.75">
      <c r="A66" s="72">
        <v>5</v>
      </c>
      <c r="B66" s="70" t="s">
        <v>205</v>
      </c>
      <c r="C66" s="33" t="s">
        <v>294</v>
      </c>
      <c r="D66" s="33">
        <v>170</v>
      </c>
      <c r="E66" s="33" t="s">
        <v>160</v>
      </c>
      <c r="F66" s="33" t="s">
        <v>295</v>
      </c>
      <c r="G66" s="33" t="s">
        <v>349</v>
      </c>
    </row>
    <row r="67" spans="1:7" s="31" customFormat="1" ht="12.75">
      <c r="A67" s="72">
        <v>6</v>
      </c>
      <c r="B67" s="70" t="s">
        <v>505</v>
      </c>
      <c r="C67" s="33" t="s">
        <v>112</v>
      </c>
      <c r="D67" s="33">
        <v>29</v>
      </c>
      <c r="E67" s="33" t="s">
        <v>161</v>
      </c>
      <c r="F67" s="33" t="s">
        <v>162</v>
      </c>
      <c r="G67" s="33" t="s">
        <v>163</v>
      </c>
    </row>
    <row r="68" spans="1:7" s="31" customFormat="1" ht="12.75">
      <c r="A68" s="72">
        <v>7</v>
      </c>
      <c r="B68" s="70" t="s">
        <v>206</v>
      </c>
      <c r="C68" s="33" t="s">
        <v>501</v>
      </c>
      <c r="D68" s="33">
        <v>46</v>
      </c>
      <c r="E68" s="33" t="s">
        <v>164</v>
      </c>
      <c r="F68" s="33" t="s">
        <v>165</v>
      </c>
      <c r="G68" s="33" t="s">
        <v>166</v>
      </c>
    </row>
    <row r="69" spans="2:7" s="31" customFormat="1" ht="12.75">
      <c r="B69" s="37"/>
      <c r="C69" s="37"/>
      <c r="D69" s="37"/>
      <c r="E69" s="37"/>
      <c r="F69" s="37"/>
      <c r="G69" s="37"/>
    </row>
    <row r="70" spans="2:7" s="31" customFormat="1" ht="12.75">
      <c r="B70" s="37"/>
      <c r="C70" s="37"/>
      <c r="D70" s="37"/>
      <c r="E70" s="37"/>
      <c r="F70" s="37"/>
      <c r="G70" s="37"/>
    </row>
    <row r="71" ht="13.5" thickBot="1"/>
    <row r="72" spans="1:7" s="28" customFormat="1" ht="15.75" thickBot="1">
      <c r="A72" s="31"/>
      <c r="B72" s="59" t="s">
        <v>212</v>
      </c>
      <c r="C72" s="64" t="s">
        <v>169</v>
      </c>
      <c r="D72" s="65"/>
      <c r="E72" s="62"/>
      <c r="F72" s="62"/>
      <c r="G72" s="63"/>
    </row>
    <row r="73" spans="2:7" s="31" customFormat="1" ht="12.75">
      <c r="B73" s="50" t="s">
        <v>216</v>
      </c>
      <c r="C73" s="51" t="s">
        <v>217</v>
      </c>
      <c r="D73" s="52"/>
      <c r="E73" s="51" t="s">
        <v>218</v>
      </c>
      <c r="F73" s="51" t="s">
        <v>219</v>
      </c>
      <c r="G73" s="53" t="s">
        <v>220</v>
      </c>
    </row>
    <row r="74" spans="2:7" s="31" customFormat="1" ht="13.5" thickBot="1">
      <c r="B74" s="54"/>
      <c r="C74" s="55" t="s">
        <v>221</v>
      </c>
      <c r="D74" s="56" t="s">
        <v>222</v>
      </c>
      <c r="E74" s="57" t="s">
        <v>221</v>
      </c>
      <c r="F74" s="57" t="s">
        <v>221</v>
      </c>
      <c r="G74" s="58" t="s">
        <v>221</v>
      </c>
    </row>
    <row r="75" spans="1:7" s="31" customFormat="1" ht="12.75">
      <c r="A75" s="82">
        <v>1</v>
      </c>
      <c r="B75" s="69" t="s">
        <v>204</v>
      </c>
      <c r="C75" s="44" t="s">
        <v>170</v>
      </c>
      <c r="D75" s="45">
        <v>99</v>
      </c>
      <c r="E75" s="44" t="s">
        <v>171</v>
      </c>
      <c r="F75" s="44" t="s">
        <v>172</v>
      </c>
      <c r="G75" s="44" t="s">
        <v>173</v>
      </c>
    </row>
    <row r="76" spans="1:7" s="31" customFormat="1" ht="12.75">
      <c r="A76" s="72">
        <v>2</v>
      </c>
      <c r="B76" s="70" t="s">
        <v>204</v>
      </c>
      <c r="C76" s="33" t="s">
        <v>232</v>
      </c>
      <c r="D76" s="34">
        <v>38</v>
      </c>
      <c r="E76" s="33" t="s">
        <v>174</v>
      </c>
      <c r="F76" s="33" t="s">
        <v>234</v>
      </c>
      <c r="G76" s="33" t="s">
        <v>154</v>
      </c>
    </row>
    <row r="77" spans="1:7" s="31" customFormat="1" ht="12.75">
      <c r="A77" s="72">
        <v>3</v>
      </c>
      <c r="B77" s="70" t="s">
        <v>211</v>
      </c>
      <c r="C77" s="33" t="s">
        <v>381</v>
      </c>
      <c r="D77" s="34">
        <v>43</v>
      </c>
      <c r="E77" s="33" t="s">
        <v>175</v>
      </c>
      <c r="F77" s="33" t="s">
        <v>383</v>
      </c>
      <c r="G77" s="33" t="s">
        <v>289</v>
      </c>
    </row>
    <row r="78" spans="1:7" s="31" customFormat="1" ht="12.75">
      <c r="A78" s="72">
        <v>4</v>
      </c>
      <c r="B78" s="70" t="s">
        <v>211</v>
      </c>
      <c r="C78" s="33" t="s">
        <v>244</v>
      </c>
      <c r="D78" s="34">
        <v>7</v>
      </c>
      <c r="E78" s="33" t="s">
        <v>176</v>
      </c>
      <c r="F78" s="33" t="s">
        <v>380</v>
      </c>
      <c r="G78" s="33" t="s">
        <v>384</v>
      </c>
    </row>
    <row r="79" spans="1:7" s="31" customFormat="1" ht="12.75">
      <c r="A79" s="72">
        <v>5</v>
      </c>
      <c r="B79" s="70" t="s">
        <v>248</v>
      </c>
      <c r="C79" s="33" t="s">
        <v>177</v>
      </c>
      <c r="D79" s="34">
        <v>224</v>
      </c>
      <c r="E79" s="33" t="s">
        <v>178</v>
      </c>
      <c r="F79" s="33" t="s">
        <v>179</v>
      </c>
      <c r="G79" s="33" t="s">
        <v>180</v>
      </c>
    </row>
    <row r="80" spans="1:7" s="31" customFormat="1" ht="12.75">
      <c r="A80" s="72">
        <v>6</v>
      </c>
      <c r="B80" s="70" t="s">
        <v>208</v>
      </c>
      <c r="C80" s="33" t="s">
        <v>181</v>
      </c>
      <c r="D80" s="34">
        <v>66</v>
      </c>
      <c r="E80" s="33" t="s">
        <v>182</v>
      </c>
      <c r="F80" s="33" t="s">
        <v>110</v>
      </c>
      <c r="G80" s="33" t="s">
        <v>183</v>
      </c>
    </row>
    <row r="81" spans="1:7" s="31" customFormat="1" ht="12.75">
      <c r="A81" s="72">
        <v>7</v>
      </c>
      <c r="B81" s="70" t="s">
        <v>505</v>
      </c>
      <c r="C81" s="33" t="s">
        <v>506</v>
      </c>
      <c r="D81" s="34">
        <v>2</v>
      </c>
      <c r="E81" s="33" t="s">
        <v>184</v>
      </c>
      <c r="F81" s="33" t="s">
        <v>508</v>
      </c>
      <c r="G81" s="33" t="s">
        <v>185</v>
      </c>
    </row>
    <row r="82" spans="1:7" s="31" customFormat="1" ht="12.75">
      <c r="A82" s="72">
        <v>8</v>
      </c>
      <c r="B82" s="70" t="s">
        <v>505</v>
      </c>
      <c r="C82" s="33" t="s">
        <v>510</v>
      </c>
      <c r="D82" s="34">
        <v>87</v>
      </c>
      <c r="E82" s="33" t="s">
        <v>186</v>
      </c>
      <c r="F82" s="33" t="s">
        <v>512</v>
      </c>
      <c r="G82" s="33" t="s">
        <v>163</v>
      </c>
    </row>
    <row r="83" spans="1:7" s="31" customFormat="1" ht="13.5" thickBot="1">
      <c r="A83" s="83">
        <v>9</v>
      </c>
      <c r="B83" s="70"/>
      <c r="C83" s="33"/>
      <c r="D83" s="34"/>
      <c r="E83" s="33"/>
      <c r="F83" s="33"/>
      <c r="G83" s="33"/>
    </row>
    <row r="84" spans="2:7" s="31" customFormat="1" ht="13.5" thickBot="1">
      <c r="B84" s="37"/>
      <c r="C84" s="37"/>
      <c r="D84" s="38"/>
      <c r="E84" s="37"/>
      <c r="F84" s="37"/>
      <c r="G84" s="37"/>
    </row>
    <row r="85" spans="1:7" s="28" customFormat="1" ht="15.75" thickBot="1">
      <c r="A85" s="31"/>
      <c r="B85" s="59" t="s">
        <v>212</v>
      </c>
      <c r="C85" s="64" t="s">
        <v>187</v>
      </c>
      <c r="D85" s="65"/>
      <c r="E85" s="62"/>
      <c r="F85" s="62"/>
      <c r="G85" s="63"/>
    </row>
    <row r="86" spans="2:7" s="31" customFormat="1" ht="12.75">
      <c r="B86" s="50" t="s">
        <v>216</v>
      </c>
      <c r="C86" s="51" t="s">
        <v>217</v>
      </c>
      <c r="D86" s="52"/>
      <c r="E86" s="51" t="s">
        <v>218</v>
      </c>
      <c r="F86" s="51" t="s">
        <v>219</v>
      </c>
      <c r="G86" s="53" t="s">
        <v>220</v>
      </c>
    </row>
    <row r="87" spans="2:7" s="31" customFormat="1" ht="13.5" thickBot="1">
      <c r="B87" s="54"/>
      <c r="C87" s="55" t="s">
        <v>221</v>
      </c>
      <c r="D87" s="56" t="s">
        <v>222</v>
      </c>
      <c r="E87" s="57" t="s">
        <v>221</v>
      </c>
      <c r="F87" s="57" t="s">
        <v>221</v>
      </c>
      <c r="G87" s="58" t="s">
        <v>221</v>
      </c>
    </row>
    <row r="88" spans="1:7" s="31" customFormat="1" ht="12.75">
      <c r="A88" s="82">
        <v>1</v>
      </c>
      <c r="B88" s="69" t="s">
        <v>204</v>
      </c>
      <c r="C88" s="44" t="s">
        <v>472</v>
      </c>
      <c r="D88" s="45">
        <v>26</v>
      </c>
      <c r="E88" s="44" t="s">
        <v>188</v>
      </c>
      <c r="F88" s="44" t="s">
        <v>474</v>
      </c>
      <c r="G88" s="44" t="s">
        <v>231</v>
      </c>
    </row>
    <row r="89" spans="1:7" s="31" customFormat="1" ht="12.75">
      <c r="A89" s="72">
        <v>2</v>
      </c>
      <c r="B89" s="70" t="s">
        <v>204</v>
      </c>
      <c r="C89" s="33" t="s">
        <v>123</v>
      </c>
      <c r="D89" s="34">
        <v>21</v>
      </c>
      <c r="E89" s="33" t="s">
        <v>189</v>
      </c>
      <c r="F89" s="33" t="s">
        <v>190</v>
      </c>
      <c r="G89" s="33" t="s">
        <v>191</v>
      </c>
    </row>
    <row r="90" spans="1:7" s="31" customFormat="1" ht="12.75">
      <c r="A90" s="72">
        <v>3</v>
      </c>
      <c r="B90" s="70" t="s">
        <v>211</v>
      </c>
      <c r="C90" s="33" t="s">
        <v>156</v>
      </c>
      <c r="D90" s="34">
        <v>19</v>
      </c>
      <c r="E90" s="33" t="s">
        <v>192</v>
      </c>
      <c r="F90" s="33" t="s">
        <v>158</v>
      </c>
      <c r="G90" s="33" t="s">
        <v>193</v>
      </c>
    </row>
    <row r="91" spans="1:7" s="31" customFormat="1" ht="12.75">
      <c r="A91" s="72">
        <v>4</v>
      </c>
      <c r="B91" s="70" t="s">
        <v>211</v>
      </c>
      <c r="C91" s="33" t="s">
        <v>236</v>
      </c>
      <c r="D91" s="34">
        <v>191</v>
      </c>
      <c r="E91" s="33" t="s">
        <v>194</v>
      </c>
      <c r="F91" s="33" t="s">
        <v>238</v>
      </c>
      <c r="G91" s="33" t="s">
        <v>239</v>
      </c>
    </row>
    <row r="92" spans="1:7" s="31" customFormat="1" ht="13.5" thickBot="1">
      <c r="A92" s="83">
        <v>5</v>
      </c>
      <c r="B92" s="70" t="s">
        <v>505</v>
      </c>
      <c r="C92" s="33" t="s">
        <v>387</v>
      </c>
      <c r="D92" s="34">
        <v>70</v>
      </c>
      <c r="E92" s="33" t="s">
        <v>195</v>
      </c>
      <c r="F92" s="33" t="s">
        <v>389</v>
      </c>
      <c r="G92" s="33" t="s">
        <v>196</v>
      </c>
    </row>
    <row r="93" spans="2:7" s="31" customFormat="1" ht="12.75">
      <c r="B93" s="33"/>
      <c r="C93" s="33"/>
      <c r="D93" s="34"/>
      <c r="E93" s="33"/>
      <c r="F93" s="33"/>
      <c r="G93" s="33"/>
    </row>
    <row r="94" spans="2:7" s="31" customFormat="1" ht="12.75">
      <c r="B94" s="37"/>
      <c r="C94" s="37"/>
      <c r="D94" s="38"/>
      <c r="E94" s="37"/>
      <c r="F94" s="37"/>
      <c r="G94" s="37"/>
    </row>
  </sheetData>
  <sheetProtection/>
  <printOptions/>
  <pageMargins left="0.7480314960629921" right="0.7480314960629921" top="0.984251968503937" bottom="0.984251968503937" header="0" footer="0"/>
  <pageSetup fitToHeight="3" fitToWidth="1" orientation="portrait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3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15.421875" style="0" customWidth="1"/>
    <col min="2" max="2" width="22.421875" style="0" customWidth="1"/>
    <col min="3" max="3" width="11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0.00390625" style="0" customWidth="1"/>
  </cols>
  <sheetData>
    <row r="2" spans="1:8" ht="15">
      <c r="A2" s="3"/>
      <c r="B2" s="4"/>
      <c r="C2" s="5"/>
      <c r="D2" s="5"/>
      <c r="E2" s="4"/>
      <c r="F2" s="4"/>
      <c r="G2" s="4"/>
      <c r="H2" s="2"/>
    </row>
    <row r="3" spans="1:8" ht="15">
      <c r="A3" s="3"/>
      <c r="B3" s="4"/>
      <c r="C3" s="5"/>
      <c r="D3" s="5"/>
      <c r="E3" s="4"/>
      <c r="F3" s="4"/>
      <c r="G3" s="4"/>
      <c r="H3" s="2"/>
    </row>
    <row r="4" spans="1:8" ht="15">
      <c r="A4" s="3"/>
      <c r="B4" s="4"/>
      <c r="C4" s="5"/>
      <c r="D4" s="5"/>
      <c r="E4" s="4"/>
      <c r="F4" s="4"/>
      <c r="G4" s="4"/>
      <c r="H4" s="2"/>
    </row>
    <row r="5" spans="1:8" ht="15">
      <c r="A5" s="3"/>
      <c r="B5" s="4"/>
      <c r="C5" s="5"/>
      <c r="D5" s="5"/>
      <c r="E5" s="4"/>
      <c r="F5" s="4"/>
      <c r="G5" s="4"/>
      <c r="H5" s="2"/>
    </row>
    <row r="6" spans="1:8" ht="15">
      <c r="A6" s="3"/>
      <c r="B6" s="4"/>
      <c r="C6" s="5"/>
      <c r="D6" s="5"/>
      <c r="E6" s="4"/>
      <c r="F6" s="4"/>
      <c r="G6" s="4"/>
      <c r="H6" s="2"/>
    </row>
    <row r="7" spans="1:8" ht="15">
      <c r="A7" s="3"/>
      <c r="B7" s="4"/>
      <c r="C7" s="5"/>
      <c r="D7" s="5"/>
      <c r="E7" s="4"/>
      <c r="F7" s="4"/>
      <c r="G7" s="4"/>
      <c r="H7" s="2"/>
    </row>
    <row r="8" spans="1:8" ht="15">
      <c r="A8" s="3"/>
      <c r="B8" s="4"/>
      <c r="C8" s="5"/>
      <c r="D8" s="5"/>
      <c r="E8" s="4"/>
      <c r="F8" s="4"/>
      <c r="G8" s="4"/>
      <c r="H8" s="2"/>
    </row>
    <row r="9" spans="1:8" ht="15">
      <c r="A9" s="3"/>
      <c r="B9" s="4"/>
      <c r="C9" s="5"/>
      <c r="D9" s="5"/>
      <c r="E9" s="4"/>
      <c r="F9" s="4"/>
      <c r="G9" s="4"/>
      <c r="H9" s="2"/>
    </row>
    <row r="10" spans="1:8" ht="15">
      <c r="A10" s="3"/>
      <c r="B10" s="4"/>
      <c r="C10" s="5"/>
      <c r="D10" s="5"/>
      <c r="E10" s="4"/>
      <c r="F10" s="4"/>
      <c r="G10" s="4"/>
      <c r="H10" s="2"/>
    </row>
    <row r="11" spans="1:8" ht="19.5">
      <c r="A11" s="1" t="s">
        <v>214</v>
      </c>
      <c r="B11" s="1"/>
      <c r="C11" s="1"/>
      <c r="D11" s="1"/>
      <c r="E11" s="1"/>
      <c r="F11" s="1"/>
      <c r="G11" s="2"/>
      <c r="H11" s="2"/>
    </row>
    <row r="12" spans="1:17" ht="16.5">
      <c r="A12" s="94" t="s">
        <v>298</v>
      </c>
      <c r="B12" s="95" t="s">
        <v>299</v>
      </c>
      <c r="C12" s="94" t="s">
        <v>300</v>
      </c>
      <c r="D12" s="95" t="s">
        <v>301</v>
      </c>
      <c r="E12" s="94" t="s">
        <v>302</v>
      </c>
      <c r="F12" s="95" t="s">
        <v>303</v>
      </c>
      <c r="H12" s="96"/>
      <c r="I12" s="96"/>
      <c r="Q12" s="107"/>
    </row>
    <row r="13" spans="1:13" ht="16.5">
      <c r="A13" s="94" t="s">
        <v>212</v>
      </c>
      <c r="B13" s="95" t="s">
        <v>304</v>
      </c>
      <c r="C13" s="2"/>
      <c r="D13" s="97"/>
      <c r="E13" s="97" t="s">
        <v>305</v>
      </c>
      <c r="F13" s="98" t="s">
        <v>306</v>
      </c>
      <c r="G13" s="2"/>
      <c r="H13" s="2"/>
      <c r="I13" s="99"/>
      <c r="K13" s="99"/>
      <c r="M13" s="107"/>
    </row>
    <row r="14" spans="1:14" ht="15">
      <c r="A14" s="100" t="s">
        <v>307</v>
      </c>
      <c r="B14" s="100" t="s">
        <v>308</v>
      </c>
      <c r="C14" s="100" t="s">
        <v>212</v>
      </c>
      <c r="D14" s="100" t="s">
        <v>309</v>
      </c>
      <c r="E14" s="100" t="s">
        <v>213</v>
      </c>
      <c r="F14" s="100" t="s">
        <v>310</v>
      </c>
      <c r="G14" s="100" t="s">
        <v>311</v>
      </c>
      <c r="H14" s="100" t="s">
        <v>312</v>
      </c>
      <c r="I14" s="100" t="s">
        <v>313</v>
      </c>
      <c r="J14" s="100" t="s">
        <v>314</v>
      </c>
      <c r="K14" s="100" t="s">
        <v>315</v>
      </c>
      <c r="L14" s="100" t="s">
        <v>316</v>
      </c>
      <c r="N14" s="108"/>
    </row>
    <row r="15" spans="1:12" ht="12.75">
      <c r="A15" s="2">
        <v>1</v>
      </c>
      <c r="B15" s="101">
        <v>1</v>
      </c>
      <c r="C15" s="102" t="s">
        <v>317</v>
      </c>
      <c r="D15" s="103" t="s">
        <v>318</v>
      </c>
      <c r="E15" s="102" t="s">
        <v>319</v>
      </c>
      <c r="F15" s="102" t="s">
        <v>320</v>
      </c>
      <c r="G15" s="102" t="s">
        <v>320</v>
      </c>
      <c r="H15" s="99"/>
      <c r="I15" s="101">
        <v>14</v>
      </c>
      <c r="J15" s="104">
        <v>88</v>
      </c>
      <c r="K15" s="7">
        <v>103.07500762939453</v>
      </c>
      <c r="L15" s="7">
        <v>1000</v>
      </c>
    </row>
    <row r="16" spans="1:12" ht="12.75">
      <c r="A16" s="2">
        <v>2</v>
      </c>
      <c r="B16" s="101">
        <v>7</v>
      </c>
      <c r="C16" s="102" t="s">
        <v>317</v>
      </c>
      <c r="D16" s="103" t="s">
        <v>321</v>
      </c>
      <c r="E16" s="102" t="s">
        <v>211</v>
      </c>
      <c r="F16" s="102" t="s">
        <v>322</v>
      </c>
      <c r="G16" s="102" t="s">
        <v>322</v>
      </c>
      <c r="H16" s="105"/>
      <c r="I16" s="101">
        <v>14</v>
      </c>
      <c r="J16" s="104">
        <v>88</v>
      </c>
      <c r="K16" s="7">
        <v>102.06645584106445</v>
      </c>
      <c r="L16" s="7">
        <v>990.2100219726562</v>
      </c>
    </row>
    <row r="17" spans="1:12" ht="12.75">
      <c r="A17" s="2">
        <v>3</v>
      </c>
      <c r="B17" s="101">
        <v>3</v>
      </c>
      <c r="C17" s="102" t="s">
        <v>317</v>
      </c>
      <c r="D17" s="103" t="s">
        <v>323</v>
      </c>
      <c r="E17" s="102" t="s">
        <v>248</v>
      </c>
      <c r="F17" s="102" t="s">
        <v>324</v>
      </c>
      <c r="G17" s="102" t="s">
        <v>324</v>
      </c>
      <c r="H17" s="99"/>
      <c r="I17" s="101">
        <v>14</v>
      </c>
      <c r="J17" s="104">
        <v>88</v>
      </c>
      <c r="K17" s="7">
        <v>102.04114608764648</v>
      </c>
      <c r="L17" s="7">
        <v>989.9600219726562</v>
      </c>
    </row>
    <row r="18" spans="1:12" ht="12.75">
      <c r="A18" s="2">
        <v>4</v>
      </c>
      <c r="B18" s="101">
        <v>26</v>
      </c>
      <c r="C18" s="102" t="s">
        <v>317</v>
      </c>
      <c r="D18" s="103" t="s">
        <v>325</v>
      </c>
      <c r="E18" s="102" t="s">
        <v>319</v>
      </c>
      <c r="F18" s="102" t="s">
        <v>326</v>
      </c>
      <c r="G18" s="102" t="s">
        <v>326</v>
      </c>
      <c r="H18" s="99"/>
      <c r="I18" s="101">
        <v>14</v>
      </c>
      <c r="J18" s="104">
        <v>88</v>
      </c>
      <c r="K18" s="7">
        <v>98.5365692138672</v>
      </c>
      <c r="L18" s="7">
        <v>955.9600219726562</v>
      </c>
    </row>
    <row r="19" spans="1:12" ht="12.75">
      <c r="A19" s="2">
        <v>5</v>
      </c>
      <c r="B19" s="101">
        <v>21</v>
      </c>
      <c r="C19" s="102" t="s">
        <v>317</v>
      </c>
      <c r="D19" s="103" t="s">
        <v>327</v>
      </c>
      <c r="E19" s="102" t="s">
        <v>319</v>
      </c>
      <c r="F19" s="102" t="s">
        <v>328</v>
      </c>
      <c r="G19" s="102" t="s">
        <v>328</v>
      </c>
      <c r="H19" s="99"/>
      <c r="I19" s="101">
        <v>14</v>
      </c>
      <c r="J19" s="104">
        <v>88</v>
      </c>
      <c r="K19" s="7">
        <v>98.11178283691406</v>
      </c>
      <c r="L19" s="7">
        <v>951.8400268554688</v>
      </c>
    </row>
    <row r="20" spans="1:12" ht="12.75">
      <c r="A20" s="2">
        <v>6</v>
      </c>
      <c r="B20" s="101">
        <v>43</v>
      </c>
      <c r="C20" s="102" t="s">
        <v>317</v>
      </c>
      <c r="D20" s="103" t="s">
        <v>335</v>
      </c>
      <c r="E20" s="102" t="s">
        <v>211</v>
      </c>
      <c r="F20" s="102" t="s">
        <v>336</v>
      </c>
      <c r="G20" s="102" t="s">
        <v>336</v>
      </c>
      <c r="H20" s="99"/>
      <c r="I20" s="101">
        <v>14</v>
      </c>
      <c r="J20" s="104">
        <v>88</v>
      </c>
      <c r="K20" s="7">
        <v>97.47452087402344</v>
      </c>
      <c r="L20" s="7">
        <v>945.6599731445312</v>
      </c>
    </row>
    <row r="21" spans="1:12" ht="12.75">
      <c r="A21" s="2">
        <v>7</v>
      </c>
      <c r="B21" s="101">
        <v>701</v>
      </c>
      <c r="C21" s="102" t="s">
        <v>317</v>
      </c>
      <c r="D21" s="103" t="s">
        <v>329</v>
      </c>
      <c r="E21" s="102" t="s">
        <v>505</v>
      </c>
      <c r="F21" s="102" t="s">
        <v>330</v>
      </c>
      <c r="G21" s="102" t="s">
        <v>330</v>
      </c>
      <c r="H21" s="99"/>
      <c r="I21" s="101">
        <v>14</v>
      </c>
      <c r="J21" s="104">
        <v>88</v>
      </c>
      <c r="K21" s="7">
        <v>96.42103500366211</v>
      </c>
      <c r="L21" s="7">
        <v>935.4400024414062</v>
      </c>
    </row>
    <row r="22" spans="1:12" ht="12.75">
      <c r="A22" s="2">
        <v>8</v>
      </c>
      <c r="B22" s="101">
        <v>54</v>
      </c>
      <c r="C22" s="102" t="s">
        <v>317</v>
      </c>
      <c r="D22" s="103" t="s">
        <v>331</v>
      </c>
      <c r="E22" s="102" t="s">
        <v>332</v>
      </c>
      <c r="F22" s="102" t="s">
        <v>333</v>
      </c>
      <c r="G22" s="102" t="s">
        <v>334</v>
      </c>
      <c r="H22" s="99"/>
      <c r="I22" s="101">
        <v>13</v>
      </c>
      <c r="J22" s="104">
        <v>82</v>
      </c>
      <c r="K22" s="7">
        <v>92.91141128540039</v>
      </c>
      <c r="L22" s="7">
        <v>901.3900146484375</v>
      </c>
    </row>
    <row r="23" spans="1:12" ht="12.75">
      <c r="A23" s="2">
        <v>9</v>
      </c>
      <c r="B23" s="101">
        <v>87</v>
      </c>
      <c r="C23" s="102" t="s">
        <v>317</v>
      </c>
      <c r="D23" s="103" t="s">
        <v>337</v>
      </c>
      <c r="E23" s="102" t="s">
        <v>505</v>
      </c>
      <c r="F23" s="102" t="s">
        <v>338</v>
      </c>
      <c r="G23" s="102" t="s">
        <v>339</v>
      </c>
      <c r="H23" s="99"/>
      <c r="I23" s="101">
        <v>12</v>
      </c>
      <c r="J23" s="104">
        <v>76</v>
      </c>
      <c r="K23" s="7">
        <v>88.84790496826172</v>
      </c>
      <c r="L23" s="7">
        <v>861.969970703125</v>
      </c>
    </row>
    <row r="24" spans="1:12" ht="12.75">
      <c r="A24" s="2">
        <v>10</v>
      </c>
      <c r="B24" s="101">
        <v>11</v>
      </c>
      <c r="C24" s="102" t="s">
        <v>317</v>
      </c>
      <c r="D24" s="103" t="s">
        <v>340</v>
      </c>
      <c r="E24" s="102" t="s">
        <v>332</v>
      </c>
      <c r="F24" s="102" t="s">
        <v>341</v>
      </c>
      <c r="G24" s="102" t="s">
        <v>342</v>
      </c>
      <c r="H24" s="99"/>
      <c r="I24" s="101">
        <v>12</v>
      </c>
      <c r="J24" s="104">
        <v>76</v>
      </c>
      <c r="K24" s="7">
        <v>82.5222381591797</v>
      </c>
      <c r="L24" s="7">
        <v>800.5999755859375</v>
      </c>
    </row>
    <row r="25" spans="1:12" ht="12.75">
      <c r="A25" s="99"/>
      <c r="B25" s="106"/>
      <c r="C25" s="102"/>
      <c r="D25" s="103"/>
      <c r="E25" s="102"/>
      <c r="F25" s="102"/>
      <c r="G25" s="102"/>
      <c r="H25" s="99"/>
      <c r="I25" s="101"/>
      <c r="J25" s="104"/>
      <c r="K25" s="7"/>
      <c r="L25" s="7"/>
    </row>
    <row r="26" spans="1:12" ht="12.75">
      <c r="A26" s="99"/>
      <c r="B26" s="106"/>
      <c r="C26" s="102"/>
      <c r="D26" s="103"/>
      <c r="E26" s="102"/>
      <c r="F26" s="102"/>
      <c r="G26" s="102"/>
      <c r="H26" s="99"/>
      <c r="I26" s="101"/>
      <c r="J26" s="104"/>
      <c r="K26" s="7"/>
      <c r="L26" s="7"/>
    </row>
    <row r="27" spans="1:12" ht="12.75">
      <c r="A27" s="99"/>
      <c r="B27" s="106"/>
      <c r="C27" s="102"/>
      <c r="D27" s="103"/>
      <c r="E27" s="102"/>
      <c r="F27" s="102"/>
      <c r="G27" s="102"/>
      <c r="H27" s="99"/>
      <c r="I27" s="101"/>
      <c r="J27" s="104"/>
      <c r="K27" s="7"/>
      <c r="L27" s="7"/>
    </row>
    <row r="29" spans="1:9" ht="16.5">
      <c r="A29" s="94" t="s">
        <v>298</v>
      </c>
      <c r="B29" s="95" t="s">
        <v>299</v>
      </c>
      <c r="C29" s="94" t="s">
        <v>300</v>
      </c>
      <c r="D29" s="95" t="s">
        <v>301</v>
      </c>
      <c r="E29" s="94" t="s">
        <v>302</v>
      </c>
      <c r="F29" s="95" t="s">
        <v>303</v>
      </c>
      <c r="H29" s="96"/>
      <c r="I29" s="96"/>
    </row>
    <row r="30" spans="1:11" ht="15">
      <c r="A30" s="94" t="s">
        <v>212</v>
      </c>
      <c r="B30" s="95" t="s">
        <v>343</v>
      </c>
      <c r="C30" s="2"/>
      <c r="D30" s="97"/>
      <c r="E30" s="97" t="s">
        <v>305</v>
      </c>
      <c r="F30" s="98" t="s">
        <v>306</v>
      </c>
      <c r="G30" s="2"/>
      <c r="H30" s="2"/>
      <c r="I30" s="99"/>
      <c r="K30" s="99"/>
    </row>
    <row r="31" spans="1:12" ht="15">
      <c r="A31" s="100" t="s">
        <v>307</v>
      </c>
      <c r="B31" s="100" t="s">
        <v>308</v>
      </c>
      <c r="C31" s="100" t="s">
        <v>212</v>
      </c>
      <c r="D31" s="100" t="s">
        <v>309</v>
      </c>
      <c r="E31" s="100" t="s">
        <v>213</v>
      </c>
      <c r="F31" s="100" t="s">
        <v>310</v>
      </c>
      <c r="G31" s="100" t="s">
        <v>311</v>
      </c>
      <c r="H31" s="100" t="s">
        <v>312</v>
      </c>
      <c r="I31" s="100" t="s">
        <v>313</v>
      </c>
      <c r="J31" s="100" t="s">
        <v>314</v>
      </c>
      <c r="K31" s="100" t="s">
        <v>315</v>
      </c>
      <c r="L31" s="100" t="s">
        <v>316</v>
      </c>
    </row>
    <row r="32" spans="1:12" ht="12.75">
      <c r="A32" s="2">
        <v>1</v>
      </c>
      <c r="B32" s="101">
        <v>33</v>
      </c>
      <c r="C32" s="102" t="s">
        <v>344</v>
      </c>
      <c r="D32" s="103" t="s">
        <v>345</v>
      </c>
      <c r="E32" s="102" t="s">
        <v>319</v>
      </c>
      <c r="F32" s="102" t="s">
        <v>346</v>
      </c>
      <c r="G32" s="102" t="s">
        <v>346</v>
      </c>
      <c r="H32" s="99"/>
      <c r="I32" s="101">
        <v>14</v>
      </c>
      <c r="J32" s="104">
        <v>88</v>
      </c>
      <c r="K32" s="7">
        <v>96.13867263793945</v>
      </c>
      <c r="L32" s="7">
        <v>1000</v>
      </c>
    </row>
    <row r="33" spans="1:12" ht="12.75">
      <c r="A33" s="2">
        <v>2</v>
      </c>
      <c r="B33" s="101">
        <v>373</v>
      </c>
      <c r="C33" s="102" t="s">
        <v>344</v>
      </c>
      <c r="D33" s="103" t="s">
        <v>347</v>
      </c>
      <c r="E33" s="102" t="s">
        <v>211</v>
      </c>
      <c r="F33" s="102" t="s">
        <v>348</v>
      </c>
      <c r="G33" s="102" t="s">
        <v>593</v>
      </c>
      <c r="H33" s="105"/>
      <c r="I33" s="101">
        <v>13</v>
      </c>
      <c r="J33" s="104">
        <v>82</v>
      </c>
      <c r="K33" s="7">
        <v>94.47729949951172</v>
      </c>
      <c r="L33" s="7">
        <v>982.7100219726562</v>
      </c>
    </row>
    <row r="34" spans="1:12" ht="12.75">
      <c r="A34" s="2">
        <v>3</v>
      </c>
      <c r="B34" s="101">
        <v>19</v>
      </c>
      <c r="C34" s="102" t="s">
        <v>344</v>
      </c>
      <c r="D34" s="103" t="s">
        <v>594</v>
      </c>
      <c r="E34" s="102" t="s">
        <v>211</v>
      </c>
      <c r="F34" s="102" t="s">
        <v>595</v>
      </c>
      <c r="G34" s="102" t="s">
        <v>596</v>
      </c>
      <c r="H34" s="99"/>
      <c r="I34" s="101">
        <v>13</v>
      </c>
      <c r="J34" s="104">
        <v>82</v>
      </c>
      <c r="K34" s="7">
        <v>93.34446487426759</v>
      </c>
      <c r="L34" s="7">
        <v>970.9299926757812</v>
      </c>
    </row>
    <row r="35" spans="1:12" ht="12.75">
      <c r="A35" s="2">
        <v>4</v>
      </c>
      <c r="B35" s="101">
        <v>52</v>
      </c>
      <c r="C35" s="102" t="s">
        <v>344</v>
      </c>
      <c r="D35" s="103" t="s">
        <v>597</v>
      </c>
      <c r="E35" s="102" t="s">
        <v>319</v>
      </c>
      <c r="F35" s="102" t="s">
        <v>598</v>
      </c>
      <c r="G35" s="102" t="s">
        <v>354</v>
      </c>
      <c r="H35" s="99"/>
      <c r="I35" s="101">
        <v>13</v>
      </c>
      <c r="J35" s="104">
        <v>82</v>
      </c>
      <c r="K35" s="7">
        <v>91.38582916259766</v>
      </c>
      <c r="L35" s="7">
        <v>950.5599975585938</v>
      </c>
    </row>
    <row r="36" spans="1:12" ht="12.75">
      <c r="A36" s="2">
        <v>5</v>
      </c>
      <c r="B36" s="101">
        <v>170</v>
      </c>
      <c r="C36" s="102" t="s">
        <v>344</v>
      </c>
      <c r="D36" s="103" t="s">
        <v>355</v>
      </c>
      <c r="E36" s="102" t="s">
        <v>356</v>
      </c>
      <c r="F36" s="102" t="s">
        <v>357</v>
      </c>
      <c r="G36" s="102" t="s">
        <v>358</v>
      </c>
      <c r="H36" s="99"/>
      <c r="I36" s="101">
        <v>13</v>
      </c>
      <c r="J36" s="104">
        <v>82</v>
      </c>
      <c r="K36" s="7">
        <v>89.40144424438476</v>
      </c>
      <c r="L36" s="7">
        <v>929.9199829101562</v>
      </c>
    </row>
    <row r="37" spans="1:12" ht="12.75">
      <c r="A37" s="2">
        <v>6</v>
      </c>
      <c r="B37" s="101">
        <v>46</v>
      </c>
      <c r="C37" s="102" t="s">
        <v>344</v>
      </c>
      <c r="D37" s="103" t="s">
        <v>359</v>
      </c>
      <c r="E37" s="102" t="s">
        <v>332</v>
      </c>
      <c r="F37" s="102" t="s">
        <v>360</v>
      </c>
      <c r="G37" s="102" t="s">
        <v>361</v>
      </c>
      <c r="H37" s="99"/>
      <c r="I37" s="101">
        <v>11</v>
      </c>
      <c r="J37" s="104">
        <v>70</v>
      </c>
      <c r="K37" s="7">
        <v>76.12603225708008</v>
      </c>
      <c r="L37" s="7">
        <v>791.8300170898438</v>
      </c>
    </row>
    <row r="38" spans="1:12" ht="12.75">
      <c r="A38" s="2">
        <v>7</v>
      </c>
      <c r="B38" s="101">
        <v>29</v>
      </c>
      <c r="C38" s="102" t="s">
        <v>344</v>
      </c>
      <c r="D38" s="103" t="s">
        <v>362</v>
      </c>
      <c r="E38" s="102" t="s">
        <v>505</v>
      </c>
      <c r="F38" s="102" t="s">
        <v>363</v>
      </c>
      <c r="G38" s="102" t="s">
        <v>364</v>
      </c>
      <c r="H38" s="99"/>
      <c r="I38" s="101">
        <v>9</v>
      </c>
      <c r="J38" s="104">
        <v>58</v>
      </c>
      <c r="K38" s="7">
        <v>66.37442321777344</v>
      </c>
      <c r="L38" s="7">
        <v>690.4000244140625</v>
      </c>
    </row>
    <row r="39" spans="1:12" ht="12.75">
      <c r="A39" s="2"/>
      <c r="B39" s="101"/>
      <c r="C39" s="102"/>
      <c r="D39" s="103"/>
      <c r="E39" s="102"/>
      <c r="F39" s="102"/>
      <c r="G39" s="102"/>
      <c r="H39" s="99"/>
      <c r="I39" s="101"/>
      <c r="J39" s="104"/>
      <c r="K39" s="7"/>
      <c r="L39" s="7"/>
    </row>
    <row r="40" spans="1:12" ht="12.75">
      <c r="A40" s="2"/>
      <c r="B40" s="101"/>
      <c r="C40" s="102"/>
      <c r="D40" s="103"/>
      <c r="E40" s="102"/>
      <c r="F40" s="102"/>
      <c r="G40" s="102"/>
      <c r="H40" s="99"/>
      <c r="I40" s="101"/>
      <c r="J40" s="104"/>
      <c r="K40" s="7"/>
      <c r="L40" s="7"/>
    </row>
    <row r="41" spans="2:8" ht="12.75">
      <c r="B41" s="2"/>
      <c r="C41" s="2"/>
      <c r="D41" s="2"/>
      <c r="E41" s="2"/>
      <c r="F41" s="2"/>
      <c r="G41" s="2"/>
      <c r="H41" s="2"/>
    </row>
    <row r="42" spans="1:17" ht="16.5">
      <c r="A42" s="94" t="s">
        <v>298</v>
      </c>
      <c r="B42" s="95" t="s">
        <v>299</v>
      </c>
      <c r="C42" s="94" t="s">
        <v>300</v>
      </c>
      <c r="D42" s="95" t="s">
        <v>301</v>
      </c>
      <c r="E42" s="94" t="s">
        <v>302</v>
      </c>
      <c r="F42" s="95" t="s">
        <v>365</v>
      </c>
      <c r="H42" s="96"/>
      <c r="I42" s="96"/>
      <c r="Q42" s="107"/>
    </row>
    <row r="43" spans="1:13" ht="16.5">
      <c r="A43" s="94" t="s">
        <v>212</v>
      </c>
      <c r="B43" s="95" t="s">
        <v>169</v>
      </c>
      <c r="C43" s="2"/>
      <c r="D43" s="97"/>
      <c r="E43" s="97" t="s">
        <v>305</v>
      </c>
      <c r="F43" s="98" t="s">
        <v>366</v>
      </c>
      <c r="G43" s="2"/>
      <c r="H43" s="2"/>
      <c r="I43" s="99"/>
      <c r="K43" s="99"/>
      <c r="M43" s="107"/>
    </row>
    <row r="44" spans="1:14" ht="15">
      <c r="A44" s="100" t="s">
        <v>307</v>
      </c>
      <c r="B44" s="100" t="s">
        <v>308</v>
      </c>
      <c r="C44" s="100" t="s">
        <v>212</v>
      </c>
      <c r="D44" s="100" t="s">
        <v>309</v>
      </c>
      <c r="E44" s="100" t="s">
        <v>213</v>
      </c>
      <c r="F44" s="100" t="s">
        <v>310</v>
      </c>
      <c r="G44" s="100" t="s">
        <v>311</v>
      </c>
      <c r="H44" s="100" t="s">
        <v>312</v>
      </c>
      <c r="I44" s="100" t="s">
        <v>313</v>
      </c>
      <c r="J44" s="100" t="s">
        <v>314</v>
      </c>
      <c r="K44" s="100" t="s">
        <v>315</v>
      </c>
      <c r="L44" s="100" t="s">
        <v>316</v>
      </c>
      <c r="N44" s="108"/>
    </row>
    <row r="45" spans="1:12" ht="12.75">
      <c r="A45" s="2">
        <v>1</v>
      </c>
      <c r="B45" s="101">
        <v>87</v>
      </c>
      <c r="C45" s="102" t="s">
        <v>367</v>
      </c>
      <c r="D45" s="103" t="s">
        <v>368</v>
      </c>
      <c r="E45" s="102" t="s">
        <v>505</v>
      </c>
      <c r="F45" s="102" t="s">
        <v>369</v>
      </c>
      <c r="G45" s="102" t="s">
        <v>369</v>
      </c>
      <c r="H45" s="99"/>
      <c r="I45" s="101">
        <v>10</v>
      </c>
      <c r="J45" s="104">
        <v>64</v>
      </c>
      <c r="K45" s="7">
        <v>106.2030143737793</v>
      </c>
      <c r="L45" s="7">
        <v>1000</v>
      </c>
    </row>
    <row r="46" spans="1:12" ht="12.75">
      <c r="A46" s="2">
        <v>2</v>
      </c>
      <c r="B46" s="101">
        <v>38</v>
      </c>
      <c r="C46" s="102" t="s">
        <v>367</v>
      </c>
      <c r="D46" s="103" t="s">
        <v>370</v>
      </c>
      <c r="E46" s="102" t="s">
        <v>319</v>
      </c>
      <c r="F46" s="102" t="s">
        <v>371</v>
      </c>
      <c r="G46" s="102" t="s">
        <v>371</v>
      </c>
      <c r="H46" s="105"/>
      <c r="I46" s="101">
        <v>10</v>
      </c>
      <c r="J46" s="104">
        <v>64</v>
      </c>
      <c r="K46" s="7">
        <v>105.75889892578125</v>
      </c>
      <c r="L46" s="7">
        <v>995.8099975585938</v>
      </c>
    </row>
    <row r="47" spans="1:12" ht="12.75">
      <c r="A47" s="2">
        <v>3</v>
      </c>
      <c r="B47" s="101">
        <v>2</v>
      </c>
      <c r="C47" s="102" t="s">
        <v>367</v>
      </c>
      <c r="D47" s="103" t="s">
        <v>372</v>
      </c>
      <c r="E47" s="102" t="s">
        <v>505</v>
      </c>
      <c r="F47" s="102" t="s">
        <v>373</v>
      </c>
      <c r="G47" s="102" t="s">
        <v>373</v>
      </c>
      <c r="H47" s="99"/>
      <c r="I47" s="101">
        <v>10</v>
      </c>
      <c r="J47" s="104">
        <v>64</v>
      </c>
      <c r="K47" s="7">
        <v>98.55040512084962</v>
      </c>
      <c r="L47" s="7">
        <v>927.9400024414062</v>
      </c>
    </row>
    <row r="48" spans="1:12" ht="12.75">
      <c r="A48" s="2">
        <v>4</v>
      </c>
      <c r="B48" s="101">
        <v>99</v>
      </c>
      <c r="C48" s="102" t="s">
        <v>367</v>
      </c>
      <c r="D48" s="103" t="s">
        <v>374</v>
      </c>
      <c r="E48" s="102" t="s">
        <v>319</v>
      </c>
      <c r="F48" s="102" t="s">
        <v>375</v>
      </c>
      <c r="G48" s="102" t="s">
        <v>375</v>
      </c>
      <c r="H48" s="99"/>
      <c r="I48" s="101">
        <v>10</v>
      </c>
      <c r="J48" s="104">
        <v>64</v>
      </c>
      <c r="K48" s="7">
        <v>98.02628860473634</v>
      </c>
      <c r="L48" s="7">
        <v>923</v>
      </c>
    </row>
    <row r="49" spans="1:12" ht="12.75">
      <c r="A49" s="2">
        <v>5</v>
      </c>
      <c r="B49" s="101">
        <v>66</v>
      </c>
      <c r="C49" s="102" t="s">
        <v>367</v>
      </c>
      <c r="D49" s="103" t="s">
        <v>376</v>
      </c>
      <c r="E49" s="102" t="s">
        <v>475</v>
      </c>
      <c r="F49" s="102" t="s">
        <v>476</v>
      </c>
      <c r="G49" s="102" t="s">
        <v>476</v>
      </c>
      <c r="H49" s="99"/>
      <c r="I49" s="101">
        <v>10</v>
      </c>
      <c r="J49" s="104">
        <v>64</v>
      </c>
      <c r="K49" s="7">
        <v>95.58976135253907</v>
      </c>
      <c r="L49" s="7">
        <v>900.0599975585938</v>
      </c>
    </row>
    <row r="50" spans="1:12" ht="12.75">
      <c r="A50" s="2">
        <v>6</v>
      </c>
      <c r="B50" s="101">
        <v>224</v>
      </c>
      <c r="C50" s="102" t="s">
        <v>367</v>
      </c>
      <c r="D50" s="103" t="s">
        <v>477</v>
      </c>
      <c r="E50" s="102" t="s">
        <v>248</v>
      </c>
      <c r="F50" s="102" t="s">
        <v>478</v>
      </c>
      <c r="G50" s="102" t="s">
        <v>479</v>
      </c>
      <c r="H50" s="99"/>
      <c r="I50" s="101">
        <v>9</v>
      </c>
      <c r="J50" s="104">
        <v>58</v>
      </c>
      <c r="K50" s="7">
        <v>92.20619201660156</v>
      </c>
      <c r="L50" s="7">
        <v>868.2000122070312</v>
      </c>
    </row>
    <row r="51" spans="1:12" ht="12.75">
      <c r="A51" s="2">
        <v>7</v>
      </c>
      <c r="B51" s="101">
        <v>7</v>
      </c>
      <c r="C51" s="102" t="s">
        <v>367</v>
      </c>
      <c r="D51" s="103" t="s">
        <v>480</v>
      </c>
      <c r="E51" s="102" t="s">
        <v>211</v>
      </c>
      <c r="F51" s="102" t="s">
        <v>481</v>
      </c>
      <c r="G51" s="102" t="s">
        <v>482</v>
      </c>
      <c r="H51" s="99"/>
      <c r="I51" s="101">
        <v>9</v>
      </c>
      <c r="J51" s="104">
        <v>58</v>
      </c>
      <c r="K51" s="7">
        <v>87.98209991455079</v>
      </c>
      <c r="L51" s="7">
        <v>828.4299926757812</v>
      </c>
    </row>
    <row r="52" spans="1:12" ht="12.75">
      <c r="A52" s="2" t="s">
        <v>483</v>
      </c>
      <c r="B52" s="101">
        <v>43</v>
      </c>
      <c r="C52" s="102" t="s">
        <v>367</v>
      </c>
      <c r="D52" s="103" t="s">
        <v>484</v>
      </c>
      <c r="E52" s="102" t="s">
        <v>211</v>
      </c>
      <c r="F52" s="102" t="s">
        <v>485</v>
      </c>
      <c r="G52" s="102" t="s">
        <v>486</v>
      </c>
      <c r="H52" s="99" t="s">
        <v>487</v>
      </c>
      <c r="I52" s="101">
        <v>3</v>
      </c>
      <c r="J52" s="104">
        <v>0</v>
      </c>
      <c r="K52" s="7">
        <v>0</v>
      </c>
      <c r="L52" s="7">
        <v>0</v>
      </c>
    </row>
    <row r="54" spans="1:17" ht="16.5">
      <c r="A54" s="94" t="s">
        <v>298</v>
      </c>
      <c r="B54" s="95" t="s">
        <v>299</v>
      </c>
      <c r="C54" s="94" t="s">
        <v>300</v>
      </c>
      <c r="D54" s="95" t="s">
        <v>301</v>
      </c>
      <c r="E54" s="94" t="s">
        <v>302</v>
      </c>
      <c r="F54" s="95" t="s">
        <v>365</v>
      </c>
      <c r="H54" s="96"/>
      <c r="I54" s="96"/>
      <c r="Q54" s="107"/>
    </row>
    <row r="55" spans="1:13" ht="16.5">
      <c r="A55" s="94" t="s">
        <v>212</v>
      </c>
      <c r="B55" s="95" t="s">
        <v>187</v>
      </c>
      <c r="C55" s="2"/>
      <c r="D55" s="97"/>
      <c r="E55" s="97" t="s">
        <v>305</v>
      </c>
      <c r="F55" s="98" t="s">
        <v>366</v>
      </c>
      <c r="G55" s="2"/>
      <c r="H55" s="2"/>
      <c r="I55" s="99"/>
      <c r="K55" s="99"/>
      <c r="M55" s="107"/>
    </row>
    <row r="56" spans="1:14" ht="15">
      <c r="A56" s="100" t="s">
        <v>307</v>
      </c>
      <c r="B56" s="100" t="s">
        <v>308</v>
      </c>
      <c r="C56" s="100" t="s">
        <v>212</v>
      </c>
      <c r="D56" s="100" t="s">
        <v>309</v>
      </c>
      <c r="E56" s="100" t="s">
        <v>213</v>
      </c>
      <c r="F56" s="100" t="s">
        <v>310</v>
      </c>
      <c r="G56" s="100" t="s">
        <v>311</v>
      </c>
      <c r="H56" s="100" t="s">
        <v>312</v>
      </c>
      <c r="I56" s="100" t="s">
        <v>313</v>
      </c>
      <c r="J56" s="100" t="s">
        <v>314</v>
      </c>
      <c r="K56" s="100" t="s">
        <v>315</v>
      </c>
      <c r="L56" s="100" t="s">
        <v>316</v>
      </c>
      <c r="N56" s="108"/>
    </row>
    <row r="57" spans="1:12" ht="12.75">
      <c r="A57" s="2">
        <v>1</v>
      </c>
      <c r="B57" s="101">
        <v>191</v>
      </c>
      <c r="C57" s="102" t="s">
        <v>488</v>
      </c>
      <c r="D57" s="103" t="s">
        <v>489</v>
      </c>
      <c r="E57" s="102" t="s">
        <v>211</v>
      </c>
      <c r="F57" s="102" t="s">
        <v>490</v>
      </c>
      <c r="G57" s="102" t="s">
        <v>490</v>
      </c>
      <c r="H57" s="99"/>
      <c r="I57" s="101">
        <v>10</v>
      </c>
      <c r="J57" s="104">
        <v>64</v>
      </c>
      <c r="K57" s="7">
        <v>105.26363525390626</v>
      </c>
      <c r="L57" s="7">
        <v>1000</v>
      </c>
    </row>
    <row r="58" spans="1:12" ht="12.75">
      <c r="A58" s="2">
        <v>2</v>
      </c>
      <c r="B58" s="101">
        <v>701</v>
      </c>
      <c r="C58" s="102" t="s">
        <v>488</v>
      </c>
      <c r="D58" s="103" t="s">
        <v>491</v>
      </c>
      <c r="E58" s="102" t="s">
        <v>505</v>
      </c>
      <c r="F58" s="102" t="s">
        <v>492</v>
      </c>
      <c r="G58" s="102" t="s">
        <v>492</v>
      </c>
      <c r="H58" s="105"/>
      <c r="I58" s="101">
        <v>10</v>
      </c>
      <c r="J58" s="104">
        <v>64</v>
      </c>
      <c r="K58" s="7">
        <v>103.63812561035157</v>
      </c>
      <c r="L58" s="7">
        <v>984.5499877929688</v>
      </c>
    </row>
    <row r="59" spans="1:12" ht="12.75">
      <c r="A59" s="2">
        <v>3</v>
      </c>
      <c r="B59" s="101">
        <v>167</v>
      </c>
      <c r="C59" s="102" t="s">
        <v>488</v>
      </c>
      <c r="D59" s="103" t="s">
        <v>493</v>
      </c>
      <c r="E59" s="102" t="s">
        <v>319</v>
      </c>
      <c r="F59" s="102" t="s">
        <v>494</v>
      </c>
      <c r="G59" s="102" t="s">
        <v>494</v>
      </c>
      <c r="H59" s="99"/>
      <c r="I59" s="101">
        <v>10</v>
      </c>
      <c r="J59" s="104">
        <v>64</v>
      </c>
      <c r="K59" s="7">
        <v>102.23596115112305</v>
      </c>
      <c r="L59" s="7">
        <v>971.22998046875</v>
      </c>
    </row>
    <row r="60" spans="1:12" ht="12.75">
      <c r="A60" s="2">
        <v>4</v>
      </c>
      <c r="B60" s="101">
        <v>21</v>
      </c>
      <c r="C60" s="102" t="s">
        <v>488</v>
      </c>
      <c r="D60" s="103" t="s">
        <v>495</v>
      </c>
      <c r="E60" s="102" t="s">
        <v>319</v>
      </c>
      <c r="F60" s="102" t="s">
        <v>496</v>
      </c>
      <c r="G60" s="102" t="s">
        <v>497</v>
      </c>
      <c r="H60" s="99"/>
      <c r="I60" s="101">
        <v>9</v>
      </c>
      <c r="J60" s="104">
        <v>58</v>
      </c>
      <c r="K60" s="7">
        <v>92.23878021240235</v>
      </c>
      <c r="L60" s="7">
        <v>876.260009765625</v>
      </c>
    </row>
    <row r="61" spans="1:12" ht="12.75">
      <c r="A61" s="2">
        <v>5</v>
      </c>
      <c r="B61" s="101">
        <v>19</v>
      </c>
      <c r="C61" s="102" t="s">
        <v>488</v>
      </c>
      <c r="D61" s="103" t="s">
        <v>498</v>
      </c>
      <c r="E61" s="102" t="s">
        <v>211</v>
      </c>
      <c r="F61" s="102" t="s">
        <v>499</v>
      </c>
      <c r="G61" s="102" t="s">
        <v>500</v>
      </c>
      <c r="H61" s="99"/>
      <c r="I61" s="101">
        <v>6</v>
      </c>
      <c r="J61" s="104">
        <v>40</v>
      </c>
      <c r="K61" s="7">
        <v>65.69073028564453</v>
      </c>
      <c r="L61" s="7">
        <v>624.0499877929688</v>
      </c>
    </row>
    <row r="64" spans="1:17" ht="16.5">
      <c r="A64" s="94" t="s">
        <v>298</v>
      </c>
      <c r="B64" s="95" t="s">
        <v>299</v>
      </c>
      <c r="C64" s="94" t="s">
        <v>300</v>
      </c>
      <c r="D64" s="95" t="s">
        <v>301</v>
      </c>
      <c r="E64" s="94" t="s">
        <v>302</v>
      </c>
      <c r="F64" s="95" t="s">
        <v>402</v>
      </c>
      <c r="H64" s="96"/>
      <c r="I64" s="96"/>
      <c r="Q64" s="107"/>
    </row>
    <row r="65" spans="1:13" ht="16.5">
      <c r="A65" s="94" t="s">
        <v>212</v>
      </c>
      <c r="B65" s="95" t="s">
        <v>403</v>
      </c>
      <c r="C65" s="2"/>
      <c r="D65" s="97"/>
      <c r="E65" s="97" t="s">
        <v>305</v>
      </c>
      <c r="F65" s="98" t="s">
        <v>404</v>
      </c>
      <c r="G65" s="2"/>
      <c r="H65" s="2"/>
      <c r="I65" s="99"/>
      <c r="K65" s="99"/>
      <c r="M65" s="107"/>
    </row>
    <row r="66" spans="1:14" ht="15">
      <c r="A66" s="100" t="s">
        <v>307</v>
      </c>
      <c r="B66" s="100" t="s">
        <v>308</v>
      </c>
      <c r="C66" s="100" t="s">
        <v>212</v>
      </c>
      <c r="D66" s="100" t="s">
        <v>309</v>
      </c>
      <c r="E66" s="100" t="s">
        <v>213</v>
      </c>
      <c r="F66" s="100" t="s">
        <v>310</v>
      </c>
      <c r="G66" s="100" t="s">
        <v>311</v>
      </c>
      <c r="H66" s="100" t="s">
        <v>312</v>
      </c>
      <c r="I66" s="100" t="s">
        <v>313</v>
      </c>
      <c r="J66" s="100" t="s">
        <v>314</v>
      </c>
      <c r="K66" s="100" t="s">
        <v>315</v>
      </c>
      <c r="L66" s="100" t="s">
        <v>316</v>
      </c>
      <c r="N66" s="108"/>
    </row>
    <row r="67" spans="1:12" ht="12.75">
      <c r="A67" s="2">
        <v>1</v>
      </c>
      <c r="B67" s="101">
        <v>1</v>
      </c>
      <c r="C67" s="102" t="s">
        <v>405</v>
      </c>
      <c r="D67" s="103" t="s">
        <v>406</v>
      </c>
      <c r="E67" s="102" t="s">
        <v>319</v>
      </c>
      <c r="F67" s="102" t="s">
        <v>407</v>
      </c>
      <c r="G67" s="102" t="s">
        <v>407</v>
      </c>
      <c r="H67" s="99"/>
      <c r="I67" s="101">
        <v>20</v>
      </c>
      <c r="J67" s="104">
        <v>124</v>
      </c>
      <c r="K67" s="7">
        <v>113.88539657592774</v>
      </c>
      <c r="L67" s="7">
        <v>1000</v>
      </c>
    </row>
    <row r="68" spans="1:12" ht="12.75">
      <c r="A68" s="2">
        <v>2</v>
      </c>
      <c r="B68" s="101">
        <v>191</v>
      </c>
      <c r="C68" s="102" t="s">
        <v>405</v>
      </c>
      <c r="D68" s="103" t="s">
        <v>408</v>
      </c>
      <c r="E68" s="102" t="s">
        <v>211</v>
      </c>
      <c r="F68" s="102" t="s">
        <v>409</v>
      </c>
      <c r="G68" s="102" t="s">
        <v>409</v>
      </c>
      <c r="H68" s="105"/>
      <c r="I68" s="101">
        <v>20</v>
      </c>
      <c r="J68" s="104">
        <v>124</v>
      </c>
      <c r="K68" s="7">
        <v>112.25218276977539</v>
      </c>
      <c r="L68" s="7">
        <v>985.6500244140625</v>
      </c>
    </row>
    <row r="69" spans="1:12" ht="12.75">
      <c r="A69" s="2">
        <v>3</v>
      </c>
      <c r="B69" s="101">
        <v>167</v>
      </c>
      <c r="C69" s="102" t="s">
        <v>405</v>
      </c>
      <c r="D69" s="103" t="s">
        <v>410</v>
      </c>
      <c r="E69" s="102" t="s">
        <v>319</v>
      </c>
      <c r="F69" s="102" t="s">
        <v>411</v>
      </c>
      <c r="G69" s="102" t="s">
        <v>411</v>
      </c>
      <c r="H69" s="99"/>
      <c r="I69" s="101">
        <v>20</v>
      </c>
      <c r="J69" s="104">
        <v>124</v>
      </c>
      <c r="K69" s="7">
        <v>112.20731735229492</v>
      </c>
      <c r="L69" s="7">
        <v>985.260009765625</v>
      </c>
    </row>
    <row r="70" spans="1:12" ht="12.75">
      <c r="A70" s="2">
        <v>4</v>
      </c>
      <c r="B70" s="101">
        <v>7</v>
      </c>
      <c r="C70" s="102" t="s">
        <v>405</v>
      </c>
      <c r="D70" s="103" t="s">
        <v>412</v>
      </c>
      <c r="E70" s="102" t="s">
        <v>211</v>
      </c>
      <c r="F70" s="102" t="s">
        <v>413</v>
      </c>
      <c r="G70" s="102" t="s">
        <v>414</v>
      </c>
      <c r="H70" s="99"/>
      <c r="I70" s="101">
        <v>19</v>
      </c>
      <c r="J70" s="104">
        <v>118</v>
      </c>
      <c r="K70" s="7">
        <v>107.63477325439453</v>
      </c>
      <c r="L70" s="7">
        <v>945.1099853515625</v>
      </c>
    </row>
    <row r="71" spans="1:12" ht="12.75">
      <c r="A71" s="2">
        <v>5</v>
      </c>
      <c r="B71" s="101">
        <v>11</v>
      </c>
      <c r="C71" s="102" t="s">
        <v>405</v>
      </c>
      <c r="D71" s="103" t="s">
        <v>415</v>
      </c>
      <c r="E71" s="102" t="s">
        <v>332</v>
      </c>
      <c r="F71" s="102" t="s">
        <v>416</v>
      </c>
      <c r="G71" s="102" t="s">
        <v>417</v>
      </c>
      <c r="H71" s="99"/>
      <c r="I71" s="101">
        <v>19</v>
      </c>
      <c r="J71" s="104">
        <v>118</v>
      </c>
      <c r="K71" s="7">
        <v>107.52769775390625</v>
      </c>
      <c r="L71" s="7">
        <v>944.1699829101562</v>
      </c>
    </row>
    <row r="72" spans="1:12" ht="12.75">
      <c r="A72" s="2">
        <v>6</v>
      </c>
      <c r="B72" s="101">
        <v>87</v>
      </c>
      <c r="C72" s="102" t="s">
        <v>405</v>
      </c>
      <c r="D72" s="103" t="s">
        <v>418</v>
      </c>
      <c r="E72" s="102" t="s">
        <v>505</v>
      </c>
      <c r="F72" s="102" t="s">
        <v>419</v>
      </c>
      <c r="G72" s="102" t="s">
        <v>420</v>
      </c>
      <c r="H72" s="99"/>
      <c r="I72" s="101">
        <v>19</v>
      </c>
      <c r="J72" s="104">
        <v>118</v>
      </c>
      <c r="K72" s="7">
        <v>105.5941520690918</v>
      </c>
      <c r="L72" s="7">
        <v>927.1900024414062</v>
      </c>
    </row>
    <row r="73" spans="1:12" ht="12.75">
      <c r="A73" s="2">
        <v>7</v>
      </c>
      <c r="B73" s="101">
        <v>38</v>
      </c>
      <c r="C73" s="102" t="s">
        <v>405</v>
      </c>
      <c r="D73" s="103" t="s">
        <v>421</v>
      </c>
      <c r="E73" s="102" t="s">
        <v>319</v>
      </c>
      <c r="F73" s="102" t="s">
        <v>422</v>
      </c>
      <c r="G73" s="102" t="s">
        <v>423</v>
      </c>
      <c r="H73" s="99"/>
      <c r="I73" s="101">
        <v>19</v>
      </c>
      <c r="J73" s="104">
        <v>118</v>
      </c>
      <c r="K73" s="7">
        <v>104.9497901916504</v>
      </c>
      <c r="L73" s="7">
        <v>921.530029296875</v>
      </c>
    </row>
    <row r="74" spans="1:12" ht="12.75">
      <c r="A74" s="2">
        <v>8</v>
      </c>
      <c r="B74" s="101">
        <v>2</v>
      </c>
      <c r="C74" s="102" t="s">
        <v>405</v>
      </c>
      <c r="D74" s="103" t="s">
        <v>424</v>
      </c>
      <c r="E74" s="102" t="s">
        <v>505</v>
      </c>
      <c r="F74" s="102" t="s">
        <v>425</v>
      </c>
      <c r="G74" s="102" t="s">
        <v>426</v>
      </c>
      <c r="H74" s="99"/>
      <c r="I74" s="101">
        <v>19</v>
      </c>
      <c r="J74" s="104">
        <v>118</v>
      </c>
      <c r="K74" s="7">
        <v>104.54530792236328</v>
      </c>
      <c r="L74" s="7">
        <v>917.97998046875</v>
      </c>
    </row>
    <row r="75" spans="1:12" ht="12.75">
      <c r="A75" s="2">
        <v>9</v>
      </c>
      <c r="B75" s="101">
        <v>54</v>
      </c>
      <c r="C75" s="102" t="s">
        <v>405</v>
      </c>
      <c r="D75" s="103" t="s">
        <v>427</v>
      </c>
      <c r="E75" s="102" t="s">
        <v>211</v>
      </c>
      <c r="F75" s="102" t="s">
        <v>428</v>
      </c>
      <c r="G75" s="102" t="s">
        <v>429</v>
      </c>
      <c r="H75" s="99"/>
      <c r="I75" s="101">
        <v>19</v>
      </c>
      <c r="J75" s="104">
        <v>118</v>
      </c>
      <c r="K75" s="7">
        <v>104.15363845825196</v>
      </c>
      <c r="L75" s="7">
        <v>914.5399780273438</v>
      </c>
    </row>
    <row r="76" spans="1:12" ht="12.75">
      <c r="A76" s="2">
        <v>10</v>
      </c>
      <c r="B76" s="101">
        <v>16</v>
      </c>
      <c r="C76" s="102" t="s">
        <v>405</v>
      </c>
      <c r="D76" s="103" t="s">
        <v>430</v>
      </c>
      <c r="E76" s="102" t="s">
        <v>505</v>
      </c>
      <c r="F76" s="102" t="s">
        <v>431</v>
      </c>
      <c r="G76" s="102" t="s">
        <v>432</v>
      </c>
      <c r="H76" s="99"/>
      <c r="I76" s="101">
        <v>18</v>
      </c>
      <c r="J76" s="104">
        <v>112</v>
      </c>
      <c r="K76" s="7">
        <v>101.23328018188477</v>
      </c>
      <c r="L76" s="7">
        <v>888.9000244140625</v>
      </c>
    </row>
    <row r="77" spans="1:12" ht="12.75">
      <c r="A77" s="2" t="s">
        <v>483</v>
      </c>
      <c r="B77" s="101">
        <v>222</v>
      </c>
      <c r="C77" s="102" t="s">
        <v>405</v>
      </c>
      <c r="D77" s="103" t="s">
        <v>433</v>
      </c>
      <c r="E77" s="102" t="s">
        <v>248</v>
      </c>
      <c r="F77" s="102" t="s">
        <v>434</v>
      </c>
      <c r="G77" s="102" t="s">
        <v>486</v>
      </c>
      <c r="H77" s="99" t="s">
        <v>487</v>
      </c>
      <c r="I77" s="101">
        <v>17</v>
      </c>
      <c r="J77" s="104">
        <v>0</v>
      </c>
      <c r="K77" s="7">
        <v>0</v>
      </c>
      <c r="L77" s="7">
        <v>0</v>
      </c>
    </row>
    <row r="78" spans="1:12" ht="12.75">
      <c r="A78" s="2" t="s">
        <v>483</v>
      </c>
      <c r="B78" s="101">
        <v>99</v>
      </c>
      <c r="C78" s="102" t="s">
        <v>405</v>
      </c>
      <c r="D78" s="103" t="s">
        <v>435</v>
      </c>
      <c r="E78" s="102" t="s">
        <v>436</v>
      </c>
      <c r="F78" s="102" t="s">
        <v>437</v>
      </c>
      <c r="G78" s="102" t="s">
        <v>486</v>
      </c>
      <c r="H78" s="99" t="s">
        <v>487</v>
      </c>
      <c r="I78" s="101">
        <v>2</v>
      </c>
      <c r="J78" s="104">
        <v>0</v>
      </c>
      <c r="K78" s="7">
        <v>0</v>
      </c>
      <c r="L78" s="7">
        <v>0</v>
      </c>
    </row>
    <row r="80" spans="1:17" ht="16.5">
      <c r="A80" s="94" t="s">
        <v>298</v>
      </c>
      <c r="B80" s="95" t="s">
        <v>299</v>
      </c>
      <c r="C80" s="94" t="s">
        <v>300</v>
      </c>
      <c r="D80" s="95" t="s">
        <v>301</v>
      </c>
      <c r="E80" s="94" t="s">
        <v>302</v>
      </c>
      <c r="F80" s="95" t="s">
        <v>402</v>
      </c>
      <c r="H80" s="96"/>
      <c r="I80" s="96"/>
      <c r="Q80" s="107"/>
    </row>
    <row r="81" spans="1:13" ht="16.5">
      <c r="A81" s="94" t="s">
        <v>212</v>
      </c>
      <c r="B81" s="95" t="s">
        <v>438</v>
      </c>
      <c r="C81" s="2"/>
      <c r="D81" s="97"/>
      <c r="E81" s="97" t="s">
        <v>305</v>
      </c>
      <c r="F81" s="98" t="s">
        <v>404</v>
      </c>
      <c r="G81" s="2"/>
      <c r="H81" s="2"/>
      <c r="I81" s="99"/>
      <c r="K81" s="99"/>
      <c r="M81" s="107"/>
    </row>
    <row r="82" spans="1:14" ht="15">
      <c r="A82" s="100" t="s">
        <v>307</v>
      </c>
      <c r="B82" s="100" t="s">
        <v>308</v>
      </c>
      <c r="C82" s="100" t="s">
        <v>212</v>
      </c>
      <c r="D82" s="100" t="s">
        <v>309</v>
      </c>
      <c r="E82" s="100" t="s">
        <v>213</v>
      </c>
      <c r="F82" s="100" t="s">
        <v>310</v>
      </c>
      <c r="G82" s="100" t="s">
        <v>311</v>
      </c>
      <c r="H82" s="100" t="s">
        <v>312</v>
      </c>
      <c r="I82" s="100" t="s">
        <v>313</v>
      </c>
      <c r="J82" s="100" t="s">
        <v>314</v>
      </c>
      <c r="K82" s="100" t="s">
        <v>315</v>
      </c>
      <c r="L82" s="100" t="s">
        <v>316</v>
      </c>
      <c r="N82" s="108"/>
    </row>
    <row r="83" spans="1:12" ht="12.75">
      <c r="A83" s="2">
        <v>1</v>
      </c>
      <c r="B83" s="101">
        <v>33</v>
      </c>
      <c r="C83" s="102" t="s">
        <v>439</v>
      </c>
      <c r="D83" s="103" t="s">
        <v>440</v>
      </c>
      <c r="E83" s="102" t="s">
        <v>319</v>
      </c>
      <c r="F83" s="102" t="s">
        <v>441</v>
      </c>
      <c r="G83" s="102" t="s">
        <v>441</v>
      </c>
      <c r="H83" s="99"/>
      <c r="I83" s="101">
        <v>19</v>
      </c>
      <c r="J83" s="104">
        <v>118</v>
      </c>
      <c r="K83" s="7">
        <v>105.6908317565918</v>
      </c>
      <c r="L83" s="7">
        <v>1000</v>
      </c>
    </row>
    <row r="84" spans="1:12" ht="12.75">
      <c r="A84" s="2">
        <v>2</v>
      </c>
      <c r="B84" s="101">
        <v>35</v>
      </c>
      <c r="C84" s="102" t="s">
        <v>439</v>
      </c>
      <c r="D84" s="103" t="s">
        <v>442</v>
      </c>
      <c r="E84" s="102" t="s">
        <v>319</v>
      </c>
      <c r="F84" s="102" t="s">
        <v>443</v>
      </c>
      <c r="G84" s="102" t="s">
        <v>443</v>
      </c>
      <c r="H84" s="105"/>
      <c r="I84" s="101">
        <v>19</v>
      </c>
      <c r="J84" s="104">
        <v>118</v>
      </c>
      <c r="K84" s="7">
        <v>104.69501037597657</v>
      </c>
      <c r="L84" s="7">
        <v>990.5700073242188</v>
      </c>
    </row>
    <row r="85" spans="1:12" ht="12.75">
      <c r="A85" s="2">
        <v>3</v>
      </c>
      <c r="B85" s="101">
        <v>373</v>
      </c>
      <c r="C85" s="102" t="s">
        <v>439</v>
      </c>
      <c r="D85" s="103" t="s">
        <v>444</v>
      </c>
      <c r="E85" s="102" t="s">
        <v>211</v>
      </c>
      <c r="F85" s="102" t="s">
        <v>445</v>
      </c>
      <c r="G85" s="102" t="s">
        <v>446</v>
      </c>
      <c r="H85" s="99"/>
      <c r="I85" s="101">
        <v>18</v>
      </c>
      <c r="J85" s="104">
        <v>112</v>
      </c>
      <c r="K85" s="7">
        <v>102.67510528564453</v>
      </c>
      <c r="L85" s="7">
        <v>971.4600219726562</v>
      </c>
    </row>
    <row r="86" spans="1:12" ht="12.75">
      <c r="A86" s="2">
        <v>4</v>
      </c>
      <c r="B86" s="101">
        <v>19</v>
      </c>
      <c r="C86" s="102" t="s">
        <v>439</v>
      </c>
      <c r="D86" s="103" t="s">
        <v>447</v>
      </c>
      <c r="E86" s="102" t="s">
        <v>332</v>
      </c>
      <c r="F86" s="102" t="s">
        <v>448</v>
      </c>
      <c r="G86" s="102" t="s">
        <v>449</v>
      </c>
      <c r="H86" s="99"/>
      <c r="I86" s="101">
        <v>18</v>
      </c>
      <c r="J86" s="104">
        <v>112</v>
      </c>
      <c r="K86" s="7">
        <v>100.08514022827148</v>
      </c>
      <c r="L86" s="7">
        <v>946.9600219726562</v>
      </c>
    </row>
    <row r="87" spans="1:12" ht="12.75">
      <c r="A87" s="2">
        <v>5</v>
      </c>
      <c r="B87" s="101">
        <v>46</v>
      </c>
      <c r="C87" s="102" t="s">
        <v>439</v>
      </c>
      <c r="D87" s="103" t="s">
        <v>450</v>
      </c>
      <c r="E87" s="102" t="s">
        <v>436</v>
      </c>
      <c r="F87" s="102" t="s">
        <v>451</v>
      </c>
      <c r="G87" s="102" t="s">
        <v>452</v>
      </c>
      <c r="H87" s="99"/>
      <c r="I87" s="101">
        <v>18</v>
      </c>
      <c r="J87" s="104">
        <v>112</v>
      </c>
      <c r="K87" s="7">
        <v>99.61557083129883</v>
      </c>
      <c r="L87" s="7">
        <v>942.510009765625</v>
      </c>
    </row>
    <row r="88" spans="1:12" ht="12.75">
      <c r="A88" s="2">
        <v>6</v>
      </c>
      <c r="B88" s="101">
        <v>70</v>
      </c>
      <c r="C88" s="102" t="s">
        <v>439</v>
      </c>
      <c r="D88" s="103" t="s">
        <v>453</v>
      </c>
      <c r="E88" s="102" t="s">
        <v>211</v>
      </c>
      <c r="F88" s="102" t="s">
        <v>454</v>
      </c>
      <c r="G88" s="102" t="s">
        <v>455</v>
      </c>
      <c r="H88" s="99"/>
      <c r="I88" s="101">
        <v>17</v>
      </c>
      <c r="J88" s="104">
        <v>106</v>
      </c>
      <c r="K88" s="7">
        <v>97.5293083190918</v>
      </c>
      <c r="L88" s="7">
        <v>922.780029296875</v>
      </c>
    </row>
    <row r="89" spans="1:12" ht="12.75">
      <c r="A89" s="2">
        <v>7</v>
      </c>
      <c r="B89" s="101">
        <v>29</v>
      </c>
      <c r="C89" s="102" t="s">
        <v>439</v>
      </c>
      <c r="D89" s="103" t="s">
        <v>456</v>
      </c>
      <c r="E89" s="102" t="s">
        <v>505</v>
      </c>
      <c r="F89" s="102" t="s">
        <v>457</v>
      </c>
      <c r="G89" s="102" t="s">
        <v>458</v>
      </c>
      <c r="H89" s="99"/>
      <c r="I89" s="101">
        <v>17</v>
      </c>
      <c r="J89" s="104">
        <v>106</v>
      </c>
      <c r="K89" s="7">
        <v>97.27200164794922</v>
      </c>
      <c r="L89" s="7">
        <v>920.3400268554688</v>
      </c>
    </row>
    <row r="90" spans="1:12" ht="12.75">
      <c r="A90" s="2">
        <v>8</v>
      </c>
      <c r="B90" s="101">
        <v>10</v>
      </c>
      <c r="C90" s="102" t="s">
        <v>439</v>
      </c>
      <c r="D90" s="103" t="s">
        <v>459</v>
      </c>
      <c r="E90" s="102" t="s">
        <v>505</v>
      </c>
      <c r="F90" s="102" t="s">
        <v>460</v>
      </c>
      <c r="G90" s="102" t="s">
        <v>461</v>
      </c>
      <c r="H90" s="99"/>
      <c r="I90" s="101">
        <v>17</v>
      </c>
      <c r="J90" s="104">
        <v>106</v>
      </c>
      <c r="K90" s="7">
        <v>95.34374313354492</v>
      </c>
      <c r="L90" s="7">
        <v>902.0900268554688</v>
      </c>
    </row>
    <row r="91" spans="1:12" ht="12.75">
      <c r="A91" s="2">
        <v>9</v>
      </c>
      <c r="B91" s="101">
        <v>4</v>
      </c>
      <c r="C91" s="102" t="s">
        <v>439</v>
      </c>
      <c r="D91" s="103" t="s">
        <v>462</v>
      </c>
      <c r="E91" s="102" t="s">
        <v>248</v>
      </c>
      <c r="F91" s="102" t="s">
        <v>463</v>
      </c>
      <c r="G91" s="102" t="s">
        <v>464</v>
      </c>
      <c r="H91" s="99"/>
      <c r="I91" s="101">
        <v>17</v>
      </c>
      <c r="J91" s="104">
        <v>106</v>
      </c>
      <c r="K91" s="7">
        <v>94.19547958374024</v>
      </c>
      <c r="L91" s="7">
        <v>891.22998046875</v>
      </c>
    </row>
    <row r="92" spans="1:12" ht="12.75">
      <c r="A92" s="2">
        <v>10</v>
      </c>
      <c r="B92" s="101">
        <v>69</v>
      </c>
      <c r="C92" s="102" t="s">
        <v>439</v>
      </c>
      <c r="D92" s="103" t="s">
        <v>465</v>
      </c>
      <c r="E92" s="102" t="s">
        <v>332</v>
      </c>
      <c r="F92" s="102" t="s">
        <v>466</v>
      </c>
      <c r="G92" s="102" t="s">
        <v>467</v>
      </c>
      <c r="H92" s="99"/>
      <c r="I92" s="101">
        <v>16</v>
      </c>
      <c r="J92" s="104">
        <v>100</v>
      </c>
      <c r="K92" s="7">
        <v>89.43299560546875</v>
      </c>
      <c r="L92" s="7">
        <v>846.1699829101562</v>
      </c>
    </row>
    <row r="93" spans="1:12" ht="12.75">
      <c r="A93" s="2" t="s">
        <v>483</v>
      </c>
      <c r="B93" s="101">
        <v>170</v>
      </c>
      <c r="C93" s="102" t="s">
        <v>439</v>
      </c>
      <c r="D93" s="103" t="s">
        <v>468</v>
      </c>
      <c r="E93" s="102" t="s">
        <v>475</v>
      </c>
      <c r="F93" s="102" t="s">
        <v>527</v>
      </c>
      <c r="G93" s="102" t="s">
        <v>486</v>
      </c>
      <c r="H93" s="99" t="s">
        <v>487</v>
      </c>
      <c r="I93" s="101">
        <v>2</v>
      </c>
      <c r="J93" s="104">
        <v>0</v>
      </c>
      <c r="K93" s="7">
        <v>0</v>
      </c>
      <c r="L93" s="7">
        <v>0</v>
      </c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46"/>
  <rowBreaks count="1" manualBreakCount="1">
    <brk id="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zoomScalePageLayoutView="0" workbookViewId="0" topLeftCell="A5">
      <selection activeCell="E26" sqref="E26"/>
    </sheetView>
  </sheetViews>
  <sheetFormatPr defaultColWidth="11.421875" defaultRowHeight="12.75"/>
  <cols>
    <col min="1" max="1" width="15.421875" style="0" customWidth="1"/>
    <col min="2" max="2" width="22.421875" style="0" customWidth="1"/>
    <col min="3" max="3" width="11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3.140625" style="0" customWidth="1"/>
  </cols>
  <sheetData>
    <row r="1" spans="1:8" ht="15">
      <c r="A1" s="3"/>
      <c r="B1" s="4"/>
      <c r="C1" s="5"/>
      <c r="D1" s="5"/>
      <c r="E1" s="4"/>
      <c r="F1" s="4"/>
      <c r="G1" s="4"/>
      <c r="H1" s="2"/>
    </row>
    <row r="2" spans="1:8" ht="15">
      <c r="A2" s="3"/>
      <c r="B2" s="4"/>
      <c r="C2" s="5"/>
      <c r="D2" s="5"/>
      <c r="E2" s="4"/>
      <c r="F2" s="4"/>
      <c r="G2" s="4"/>
      <c r="H2" s="2"/>
    </row>
    <row r="3" spans="1:8" ht="15">
      <c r="A3" s="3"/>
      <c r="B3" s="4"/>
      <c r="C3" s="5"/>
      <c r="D3" s="5"/>
      <c r="E3" s="4"/>
      <c r="F3" s="4"/>
      <c r="G3" s="4"/>
      <c r="H3" s="2"/>
    </row>
    <row r="4" spans="1:8" ht="15">
      <c r="A4" s="3"/>
      <c r="B4" s="4"/>
      <c r="C4" s="5"/>
      <c r="D4" s="5"/>
      <c r="E4" s="4"/>
      <c r="F4" s="4"/>
      <c r="G4" s="4"/>
      <c r="H4" s="2"/>
    </row>
    <row r="5" spans="1:8" ht="15">
      <c r="A5" s="3"/>
      <c r="B5" s="4"/>
      <c r="C5" s="5"/>
      <c r="D5" s="5"/>
      <c r="E5" s="4"/>
      <c r="F5" s="4"/>
      <c r="G5" s="4"/>
      <c r="H5" s="2"/>
    </row>
    <row r="6" spans="1:8" ht="15">
      <c r="A6" s="3"/>
      <c r="B6" s="4"/>
      <c r="C6" s="5"/>
      <c r="D6" s="5"/>
      <c r="E6" s="4"/>
      <c r="F6" s="4"/>
      <c r="G6" s="4"/>
      <c r="H6" s="2"/>
    </row>
    <row r="7" spans="1:8" ht="15">
      <c r="A7" s="3"/>
      <c r="B7" s="4"/>
      <c r="C7" s="5"/>
      <c r="D7" s="5"/>
      <c r="E7" s="4"/>
      <c r="F7" s="4"/>
      <c r="G7" s="4"/>
      <c r="H7" s="2"/>
    </row>
    <row r="8" spans="1:8" ht="15">
      <c r="A8" s="3"/>
      <c r="B8" s="4"/>
      <c r="C8" s="5"/>
      <c r="D8" s="5"/>
      <c r="E8" s="4"/>
      <c r="F8" s="4"/>
      <c r="G8" s="4"/>
      <c r="H8" s="2"/>
    </row>
    <row r="9" spans="1:8" ht="15">
      <c r="A9" s="3"/>
      <c r="B9" s="4"/>
      <c r="C9" s="5"/>
      <c r="D9" s="5"/>
      <c r="E9" s="4"/>
      <c r="F9" s="4"/>
      <c r="G9" s="4"/>
      <c r="H9" s="2"/>
    </row>
    <row r="10" spans="1:8" ht="19.5">
      <c r="A10" s="1" t="s">
        <v>214</v>
      </c>
      <c r="B10" s="1"/>
      <c r="C10" s="1"/>
      <c r="D10" s="1"/>
      <c r="E10" s="1"/>
      <c r="F10" s="1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1:17" ht="16.5">
      <c r="A12" s="94" t="s">
        <v>298</v>
      </c>
      <c r="B12" s="116" t="s">
        <v>299</v>
      </c>
      <c r="C12" s="94" t="s">
        <v>300</v>
      </c>
      <c r="D12" s="116" t="s">
        <v>531</v>
      </c>
      <c r="E12" s="94" t="s">
        <v>302</v>
      </c>
      <c r="F12" s="116" t="s">
        <v>303</v>
      </c>
      <c r="H12" s="96"/>
      <c r="I12" s="96"/>
      <c r="Q12" s="107"/>
    </row>
    <row r="13" spans="1:13" ht="16.5">
      <c r="A13" s="94" t="s">
        <v>212</v>
      </c>
      <c r="B13" s="116" t="s">
        <v>304</v>
      </c>
      <c r="C13" s="2"/>
      <c r="D13" s="97"/>
      <c r="E13" s="97" t="s">
        <v>305</v>
      </c>
      <c r="F13" s="117" t="s">
        <v>532</v>
      </c>
      <c r="G13" s="2"/>
      <c r="H13" s="2"/>
      <c r="I13" s="99"/>
      <c r="K13" s="99"/>
      <c r="M13" s="107"/>
    </row>
    <row r="14" spans="1:14" ht="15">
      <c r="A14" s="100" t="s">
        <v>307</v>
      </c>
      <c r="B14" s="100" t="s">
        <v>308</v>
      </c>
      <c r="C14" s="100" t="s">
        <v>212</v>
      </c>
      <c r="D14" s="100" t="s">
        <v>309</v>
      </c>
      <c r="E14" s="100" t="s">
        <v>213</v>
      </c>
      <c r="F14" s="100" t="s">
        <v>310</v>
      </c>
      <c r="G14" s="100" t="s">
        <v>311</v>
      </c>
      <c r="H14" s="100" t="s">
        <v>312</v>
      </c>
      <c r="I14" s="100" t="s">
        <v>313</v>
      </c>
      <c r="J14" s="100" t="s">
        <v>314</v>
      </c>
      <c r="K14" s="100" t="s">
        <v>315</v>
      </c>
      <c r="L14" s="100" t="s">
        <v>316</v>
      </c>
      <c r="N14" s="108"/>
    </row>
    <row r="15" spans="1:14" ht="1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N15" s="108"/>
    </row>
    <row r="16" spans="1:12" ht="12.75">
      <c r="A16" s="2">
        <v>1</v>
      </c>
      <c r="B16" s="101">
        <v>1</v>
      </c>
      <c r="C16" s="102" t="s">
        <v>317</v>
      </c>
      <c r="D16" s="103" t="s">
        <v>318</v>
      </c>
      <c r="E16" s="102" t="s">
        <v>319</v>
      </c>
      <c r="F16" s="102" t="s">
        <v>599</v>
      </c>
      <c r="G16" s="102" t="s">
        <v>599</v>
      </c>
      <c r="H16" s="119" t="s">
        <v>600</v>
      </c>
      <c r="I16" s="101">
        <v>13</v>
      </c>
      <c r="J16" s="104">
        <v>90.5999984741211</v>
      </c>
      <c r="K16" s="7">
        <v>108.17</v>
      </c>
      <c r="L16" s="7">
        <v>1000</v>
      </c>
    </row>
    <row r="17" spans="1:12" ht="12.75">
      <c r="A17" s="2">
        <v>2</v>
      </c>
      <c r="B17" s="2">
        <v>3</v>
      </c>
      <c r="C17" s="102" t="s">
        <v>317</v>
      </c>
      <c r="D17" t="s">
        <v>323</v>
      </c>
      <c r="E17" s="2" t="s">
        <v>248</v>
      </c>
      <c r="F17" s="102" t="s">
        <v>533</v>
      </c>
      <c r="G17" s="102" t="s">
        <v>533</v>
      </c>
      <c r="I17" s="2">
        <v>13</v>
      </c>
      <c r="J17" s="104">
        <v>90.5999984741211</v>
      </c>
      <c r="K17" s="2">
        <v>107.31</v>
      </c>
      <c r="L17" s="2">
        <v>992.08</v>
      </c>
    </row>
    <row r="18" spans="1:12" ht="12.75">
      <c r="A18" s="2">
        <v>3</v>
      </c>
      <c r="B18" s="101">
        <v>7</v>
      </c>
      <c r="C18" s="102" t="s">
        <v>317</v>
      </c>
      <c r="D18" s="103" t="s">
        <v>321</v>
      </c>
      <c r="E18" s="102" t="s">
        <v>211</v>
      </c>
      <c r="F18" s="102" t="s">
        <v>601</v>
      </c>
      <c r="G18" s="102" t="s">
        <v>601</v>
      </c>
      <c r="H18" s="99" t="s">
        <v>600</v>
      </c>
      <c r="I18" s="101">
        <v>13</v>
      </c>
      <c r="J18" s="104">
        <v>90.5999984741211</v>
      </c>
      <c r="K18" s="7">
        <v>105.26</v>
      </c>
      <c r="L18" s="7">
        <v>973.13</v>
      </c>
    </row>
    <row r="19" spans="1:12" ht="12.75">
      <c r="A19" s="2">
        <v>4</v>
      </c>
      <c r="B19" s="101">
        <v>26</v>
      </c>
      <c r="C19" s="102" t="s">
        <v>317</v>
      </c>
      <c r="D19" s="103" t="s">
        <v>325</v>
      </c>
      <c r="E19" s="102" t="s">
        <v>319</v>
      </c>
      <c r="F19" s="102" t="s">
        <v>534</v>
      </c>
      <c r="G19" s="102" t="s">
        <v>534</v>
      </c>
      <c r="H19" s="105"/>
      <c r="I19" s="101">
        <v>13</v>
      </c>
      <c r="J19" s="104">
        <v>90.5999984741211</v>
      </c>
      <c r="K19" s="7">
        <v>103.85541458129883</v>
      </c>
      <c r="L19" s="7">
        <v>960.11</v>
      </c>
    </row>
    <row r="20" spans="1:12" ht="12.75">
      <c r="A20" s="2">
        <v>5</v>
      </c>
      <c r="B20" s="101">
        <v>87</v>
      </c>
      <c r="C20" s="102" t="s">
        <v>317</v>
      </c>
      <c r="D20" s="103" t="s">
        <v>337</v>
      </c>
      <c r="E20" s="102" t="s">
        <v>505</v>
      </c>
      <c r="F20" s="102" t="s">
        <v>535</v>
      </c>
      <c r="G20" s="102" t="s">
        <v>535</v>
      </c>
      <c r="H20" s="99"/>
      <c r="I20" s="101">
        <v>13</v>
      </c>
      <c r="J20" s="104">
        <v>90.5999984741211</v>
      </c>
      <c r="K20" s="7">
        <v>102.86363067626954</v>
      </c>
      <c r="L20" s="7">
        <v>950.95</v>
      </c>
    </row>
    <row r="21" spans="1:12" ht="12.75">
      <c r="A21" s="2">
        <v>6</v>
      </c>
      <c r="B21" s="101">
        <v>21</v>
      </c>
      <c r="C21" s="102" t="s">
        <v>317</v>
      </c>
      <c r="D21" s="103" t="s">
        <v>327</v>
      </c>
      <c r="E21" s="102" t="s">
        <v>319</v>
      </c>
      <c r="F21" s="102" t="s">
        <v>536</v>
      </c>
      <c r="G21" s="102" t="s">
        <v>536</v>
      </c>
      <c r="H21" s="99"/>
      <c r="I21" s="101">
        <v>13</v>
      </c>
      <c r="J21" s="104">
        <v>90.5999984741211</v>
      </c>
      <c r="K21" s="7">
        <v>102.81110229492188</v>
      </c>
      <c r="L21" s="7">
        <v>950.46</v>
      </c>
    </row>
    <row r="22" spans="1:12" ht="12.75">
      <c r="A22" s="2">
        <v>7</v>
      </c>
      <c r="B22" s="101">
        <v>43</v>
      </c>
      <c r="C22" s="102" t="s">
        <v>317</v>
      </c>
      <c r="D22" s="103" t="s">
        <v>335</v>
      </c>
      <c r="E22" s="102" t="s">
        <v>211</v>
      </c>
      <c r="F22" s="102" t="s">
        <v>537</v>
      </c>
      <c r="G22" s="102" t="s">
        <v>538</v>
      </c>
      <c r="H22" s="99"/>
      <c r="I22" s="101">
        <v>12</v>
      </c>
      <c r="J22" s="104">
        <v>83.9000015258789</v>
      </c>
      <c r="K22" s="7">
        <v>95.9493782043457</v>
      </c>
      <c r="L22" s="7">
        <v>887.03</v>
      </c>
    </row>
    <row r="23" spans="1:12" ht="12.75">
      <c r="A23" s="2">
        <v>8</v>
      </c>
      <c r="B23" s="101">
        <v>54</v>
      </c>
      <c r="C23" s="102" t="s">
        <v>317</v>
      </c>
      <c r="D23" s="103" t="s">
        <v>331</v>
      </c>
      <c r="E23" s="102" t="s">
        <v>332</v>
      </c>
      <c r="F23" s="102" t="s">
        <v>539</v>
      </c>
      <c r="G23" s="102" t="s">
        <v>540</v>
      </c>
      <c r="H23" s="99"/>
      <c r="I23" s="101">
        <v>12</v>
      </c>
      <c r="J23" s="104">
        <v>83.9000015258789</v>
      </c>
      <c r="K23" s="7">
        <v>95.16457672119141</v>
      </c>
      <c r="L23" s="7">
        <v>879.77</v>
      </c>
    </row>
    <row r="24" spans="1:12" ht="12.75">
      <c r="A24" s="2" t="s">
        <v>483</v>
      </c>
      <c r="B24" s="101">
        <v>16</v>
      </c>
      <c r="C24" s="102" t="s">
        <v>317</v>
      </c>
      <c r="D24" s="103" t="s">
        <v>329</v>
      </c>
      <c r="E24" s="102" t="s">
        <v>505</v>
      </c>
      <c r="F24" s="102" t="s">
        <v>541</v>
      </c>
      <c r="G24" s="102" t="s">
        <v>486</v>
      </c>
      <c r="H24" s="99" t="s">
        <v>487</v>
      </c>
      <c r="I24" s="101">
        <v>5</v>
      </c>
      <c r="J24" s="104">
        <v>0</v>
      </c>
      <c r="K24" s="7">
        <v>0</v>
      </c>
      <c r="L24" s="7">
        <v>0</v>
      </c>
    </row>
    <row r="25" spans="1:12" ht="12.75">
      <c r="A25" s="2" t="s">
        <v>483</v>
      </c>
      <c r="B25" s="101">
        <v>11</v>
      </c>
      <c r="C25" s="102" t="s">
        <v>317</v>
      </c>
      <c r="D25" s="103" t="s">
        <v>340</v>
      </c>
      <c r="E25" s="102" t="s">
        <v>332</v>
      </c>
      <c r="F25" s="102" t="s">
        <v>542</v>
      </c>
      <c r="G25" s="102" t="s">
        <v>486</v>
      </c>
      <c r="H25" s="99" t="s">
        <v>487</v>
      </c>
      <c r="I25" s="101">
        <v>2</v>
      </c>
      <c r="J25" s="104">
        <v>0</v>
      </c>
      <c r="K25" s="7">
        <v>0</v>
      </c>
      <c r="L25" s="7">
        <v>0</v>
      </c>
    </row>
    <row r="26" spans="1:12" ht="12.75">
      <c r="A26" s="99"/>
      <c r="B26" s="106"/>
      <c r="C26" s="102"/>
      <c r="D26" s="103"/>
      <c r="E26" s="102"/>
      <c r="F26" s="102"/>
      <c r="G26" s="102"/>
      <c r="H26" s="99"/>
      <c r="I26" s="101"/>
      <c r="J26" s="104"/>
      <c r="K26" s="7"/>
      <c r="L26" s="7"/>
    </row>
    <row r="27" spans="1:12" ht="12.75">
      <c r="A27" s="99"/>
      <c r="B27" s="106" t="s">
        <v>558</v>
      </c>
      <c r="C27" s="102"/>
      <c r="D27" s="103"/>
      <c r="E27" s="102"/>
      <c r="F27" s="102"/>
      <c r="G27" s="102"/>
      <c r="H27" s="99"/>
      <c r="I27" s="101"/>
      <c r="J27" s="104"/>
      <c r="K27" s="7"/>
      <c r="L27" s="7"/>
    </row>
    <row r="28" spans="1:12" ht="12.75">
      <c r="A28" s="2"/>
      <c r="B28" s="101"/>
      <c r="C28" s="102"/>
      <c r="D28" s="103"/>
      <c r="E28" s="102"/>
      <c r="F28" s="102"/>
      <c r="G28" s="102"/>
      <c r="H28" s="99"/>
      <c r="I28" s="101"/>
      <c r="J28" s="104"/>
      <c r="K28" s="7"/>
      <c r="L28" s="7"/>
    </row>
    <row r="29" spans="1:12" ht="12.75">
      <c r="A29" s="2"/>
      <c r="B29" s="101"/>
      <c r="C29" s="102"/>
      <c r="D29" s="103"/>
      <c r="E29" s="102"/>
      <c r="F29" s="102"/>
      <c r="G29" s="102"/>
      <c r="H29" s="99"/>
      <c r="I29" s="101"/>
      <c r="J29" s="104"/>
      <c r="K29" s="7"/>
      <c r="L29" s="7"/>
    </row>
    <row r="30" spans="1:12" ht="12.75">
      <c r="A30" s="2"/>
      <c r="B30" s="101"/>
      <c r="C30" s="102"/>
      <c r="D30" s="103"/>
      <c r="E30" s="102"/>
      <c r="F30" s="102"/>
      <c r="G30" s="106"/>
      <c r="H30" s="99"/>
      <c r="I30" s="101"/>
      <c r="J30" s="104"/>
      <c r="K30" s="7"/>
      <c r="L30" s="7"/>
    </row>
    <row r="31" spans="1:17" ht="16.5">
      <c r="A31" s="94" t="s">
        <v>298</v>
      </c>
      <c r="B31" s="95" t="s">
        <v>299</v>
      </c>
      <c r="C31" s="94" t="s">
        <v>300</v>
      </c>
      <c r="D31" s="95" t="s">
        <v>531</v>
      </c>
      <c r="E31" s="94" t="s">
        <v>302</v>
      </c>
      <c r="F31" s="95" t="s">
        <v>303</v>
      </c>
      <c r="H31" s="96"/>
      <c r="I31" s="96"/>
      <c r="Q31" s="107"/>
    </row>
    <row r="32" spans="1:13" ht="16.5">
      <c r="A32" s="94" t="s">
        <v>212</v>
      </c>
      <c r="B32" s="95" t="s">
        <v>343</v>
      </c>
      <c r="C32" s="2"/>
      <c r="D32" s="97"/>
      <c r="E32" s="97" t="s">
        <v>305</v>
      </c>
      <c r="F32" s="98" t="s">
        <v>532</v>
      </c>
      <c r="G32" s="2"/>
      <c r="H32" s="2"/>
      <c r="I32" s="99"/>
      <c r="K32" s="99"/>
      <c r="M32" s="107"/>
    </row>
    <row r="33" spans="1:14" ht="15">
      <c r="A33" s="100" t="s">
        <v>307</v>
      </c>
      <c r="B33" s="100" t="s">
        <v>308</v>
      </c>
      <c r="C33" s="100" t="s">
        <v>212</v>
      </c>
      <c r="D33" s="100" t="s">
        <v>309</v>
      </c>
      <c r="E33" s="100" t="s">
        <v>213</v>
      </c>
      <c r="F33" s="100" t="s">
        <v>310</v>
      </c>
      <c r="G33" s="100" t="s">
        <v>311</v>
      </c>
      <c r="H33" s="100" t="s">
        <v>312</v>
      </c>
      <c r="I33" s="100" t="s">
        <v>313</v>
      </c>
      <c r="J33" s="100" t="s">
        <v>314</v>
      </c>
      <c r="K33" s="100" t="s">
        <v>315</v>
      </c>
      <c r="L33" s="100" t="s">
        <v>316</v>
      </c>
      <c r="N33" s="108"/>
    </row>
    <row r="34" spans="1:12" ht="12.75">
      <c r="A34" s="2">
        <v>1</v>
      </c>
      <c r="B34" s="101">
        <v>33</v>
      </c>
      <c r="C34" s="102" t="s">
        <v>344</v>
      </c>
      <c r="D34" s="103" t="s">
        <v>345</v>
      </c>
      <c r="E34" s="102" t="s">
        <v>319</v>
      </c>
      <c r="F34" s="102" t="s">
        <v>543</v>
      </c>
      <c r="G34" s="102" t="s">
        <v>543</v>
      </c>
      <c r="H34" s="99"/>
      <c r="I34" s="101">
        <v>12</v>
      </c>
      <c r="J34" s="104">
        <v>83.9000015258789</v>
      </c>
      <c r="K34" s="7">
        <v>96.92076187133789</v>
      </c>
      <c r="L34" s="7">
        <v>1000</v>
      </c>
    </row>
    <row r="35" spans="1:12" ht="12.75">
      <c r="A35" s="2">
        <v>2</v>
      </c>
      <c r="B35" s="101">
        <v>19</v>
      </c>
      <c r="C35" s="102" t="s">
        <v>344</v>
      </c>
      <c r="D35" s="103" t="s">
        <v>594</v>
      </c>
      <c r="E35" s="102" t="s">
        <v>211</v>
      </c>
      <c r="F35" s="102" t="s">
        <v>544</v>
      </c>
      <c r="G35" s="102" t="s">
        <v>544</v>
      </c>
      <c r="H35" s="105"/>
      <c r="I35" s="101">
        <v>12</v>
      </c>
      <c r="J35" s="104">
        <v>83.9000015258789</v>
      </c>
      <c r="K35" s="7">
        <v>95.61496124267579</v>
      </c>
      <c r="L35" s="7">
        <v>986.52001953125</v>
      </c>
    </row>
    <row r="36" spans="1:12" ht="12.75">
      <c r="A36" s="2">
        <v>3</v>
      </c>
      <c r="B36" s="101">
        <v>52</v>
      </c>
      <c r="C36" s="102" t="s">
        <v>344</v>
      </c>
      <c r="D36" s="103" t="s">
        <v>597</v>
      </c>
      <c r="E36" s="102" t="s">
        <v>319</v>
      </c>
      <c r="F36" s="102" t="s">
        <v>545</v>
      </c>
      <c r="G36" s="102" t="s">
        <v>545</v>
      </c>
      <c r="H36" s="99"/>
      <c r="I36" s="101">
        <v>12</v>
      </c>
      <c r="J36" s="104">
        <v>83.9000015258789</v>
      </c>
      <c r="K36" s="7">
        <v>94.58109970092774</v>
      </c>
      <c r="L36" s="7">
        <v>975.8499755859375</v>
      </c>
    </row>
    <row r="37" spans="1:12" ht="12.75">
      <c r="A37" s="2">
        <v>4</v>
      </c>
      <c r="B37" s="101">
        <v>170</v>
      </c>
      <c r="C37" s="102" t="s">
        <v>344</v>
      </c>
      <c r="D37" s="103" t="s">
        <v>355</v>
      </c>
      <c r="E37" s="102" t="s">
        <v>356</v>
      </c>
      <c r="F37" s="102" t="s">
        <v>546</v>
      </c>
      <c r="G37" s="102" t="s">
        <v>546</v>
      </c>
      <c r="H37" s="99"/>
      <c r="I37" s="101">
        <v>12</v>
      </c>
      <c r="J37" s="104">
        <v>83.9000015258789</v>
      </c>
      <c r="K37" s="7">
        <v>94.37923965454102</v>
      </c>
      <c r="L37" s="7">
        <v>973.77001953125</v>
      </c>
    </row>
    <row r="38" spans="1:12" ht="12.75">
      <c r="A38" s="2">
        <v>5</v>
      </c>
      <c r="B38" s="101">
        <v>46</v>
      </c>
      <c r="C38" s="102" t="s">
        <v>344</v>
      </c>
      <c r="D38" s="103" t="s">
        <v>359</v>
      </c>
      <c r="E38" s="102" t="s">
        <v>332</v>
      </c>
      <c r="F38" s="102" t="s">
        <v>547</v>
      </c>
      <c r="G38" s="102" t="s">
        <v>548</v>
      </c>
      <c r="H38" s="99"/>
      <c r="I38" s="101">
        <v>11</v>
      </c>
      <c r="J38" s="104">
        <v>77.19999694824219</v>
      </c>
      <c r="K38" s="7">
        <v>85.51279220581056</v>
      </c>
      <c r="L38" s="7">
        <v>882.2899780273438</v>
      </c>
    </row>
    <row r="39" spans="1:12" ht="12.75">
      <c r="A39" s="2">
        <v>6</v>
      </c>
      <c r="B39" s="101">
        <v>29</v>
      </c>
      <c r="C39" s="102" t="s">
        <v>344</v>
      </c>
      <c r="D39" s="103" t="s">
        <v>362</v>
      </c>
      <c r="E39" s="102" t="s">
        <v>505</v>
      </c>
      <c r="F39" s="102" t="s">
        <v>549</v>
      </c>
      <c r="G39" s="102" t="s">
        <v>550</v>
      </c>
      <c r="H39" s="99"/>
      <c r="I39" s="101">
        <v>8</v>
      </c>
      <c r="J39" s="104">
        <v>57.099998474121094</v>
      </c>
      <c r="K39" s="7">
        <v>66.75954895019531</v>
      </c>
      <c r="L39" s="7">
        <v>688.7999877929688</v>
      </c>
    </row>
    <row r="40" spans="1:12" ht="12.75">
      <c r="A40" s="2" t="s">
        <v>483</v>
      </c>
      <c r="B40" s="101">
        <v>373</v>
      </c>
      <c r="C40" s="102" t="s">
        <v>344</v>
      </c>
      <c r="D40" s="103" t="s">
        <v>347</v>
      </c>
      <c r="E40" s="102" t="s">
        <v>211</v>
      </c>
      <c r="F40" s="102" t="s">
        <v>551</v>
      </c>
      <c r="G40" s="102" t="s">
        <v>486</v>
      </c>
      <c r="H40" s="99" t="s">
        <v>487</v>
      </c>
      <c r="I40" s="101">
        <v>2</v>
      </c>
      <c r="J40" s="104">
        <v>0</v>
      </c>
      <c r="K40" s="7">
        <v>0</v>
      </c>
      <c r="L40" s="7">
        <v>0</v>
      </c>
    </row>
    <row r="41" spans="1:12" ht="12.75">
      <c r="A41" s="2"/>
      <c r="B41" s="101"/>
      <c r="C41" s="102"/>
      <c r="D41" s="103"/>
      <c r="E41" s="102"/>
      <c r="F41" s="102"/>
      <c r="G41" s="102"/>
      <c r="H41" s="99"/>
      <c r="I41" s="101"/>
      <c r="J41" s="104"/>
      <c r="K41" s="7"/>
      <c r="L41" s="7"/>
    </row>
    <row r="42" spans="1:12" ht="15">
      <c r="A42" s="94" t="s">
        <v>298</v>
      </c>
      <c r="B42" s="101" t="s">
        <v>299</v>
      </c>
      <c r="C42" s="94" t="s">
        <v>300</v>
      </c>
      <c r="D42" s="103" t="s">
        <v>531</v>
      </c>
      <c r="E42" s="94" t="s">
        <v>302</v>
      </c>
      <c r="F42" s="102" t="s">
        <v>365</v>
      </c>
      <c r="G42" s="102"/>
      <c r="H42" s="99"/>
      <c r="I42" s="101"/>
      <c r="J42" s="104"/>
      <c r="K42" s="7"/>
      <c r="L42" s="7"/>
    </row>
    <row r="43" spans="1:12" ht="15">
      <c r="A43" s="94" t="s">
        <v>212</v>
      </c>
      <c r="B43" s="101" t="s">
        <v>169</v>
      </c>
      <c r="C43" s="102"/>
      <c r="D43" s="103"/>
      <c r="E43" s="102" t="s">
        <v>305</v>
      </c>
      <c r="F43" s="112">
        <v>39216</v>
      </c>
      <c r="G43" s="102"/>
      <c r="H43" s="99"/>
      <c r="I43" s="101"/>
      <c r="J43" s="104"/>
      <c r="K43" s="7"/>
      <c r="L43" s="7"/>
    </row>
    <row r="44" spans="1:12" ht="15">
      <c r="A44" s="100" t="s">
        <v>307</v>
      </c>
      <c r="B44" s="100" t="s">
        <v>308</v>
      </c>
      <c r="C44" s="100" t="s">
        <v>212</v>
      </c>
      <c r="D44" s="100" t="s">
        <v>309</v>
      </c>
      <c r="E44" s="100" t="s">
        <v>213</v>
      </c>
      <c r="F44" s="100" t="s">
        <v>310</v>
      </c>
      <c r="G44" s="100" t="s">
        <v>311</v>
      </c>
      <c r="H44" s="100" t="s">
        <v>312</v>
      </c>
      <c r="I44" s="100" t="s">
        <v>313</v>
      </c>
      <c r="J44" s="100" t="s">
        <v>314</v>
      </c>
      <c r="K44" s="100" t="s">
        <v>315</v>
      </c>
      <c r="L44" s="100" t="s">
        <v>316</v>
      </c>
    </row>
    <row r="45" spans="1:12" ht="12.75">
      <c r="A45" s="2">
        <v>1</v>
      </c>
      <c r="B45" s="101">
        <v>99</v>
      </c>
      <c r="C45" s="102" t="s">
        <v>367</v>
      </c>
      <c r="D45" s="103" t="s">
        <v>374</v>
      </c>
      <c r="E45" s="102" t="s">
        <v>319</v>
      </c>
      <c r="F45" s="113">
        <v>0.023312037037037037</v>
      </c>
      <c r="G45" s="113">
        <v>0.023312037037037037</v>
      </c>
      <c r="H45" s="99"/>
      <c r="I45" s="101">
        <v>9</v>
      </c>
      <c r="J45" s="104">
        <v>63.8</v>
      </c>
      <c r="K45" s="7">
        <v>114.03</v>
      </c>
      <c r="L45" s="7">
        <v>1000</v>
      </c>
    </row>
    <row r="46" spans="1:12" ht="12.75">
      <c r="A46" s="2">
        <v>2</v>
      </c>
      <c r="B46" s="101">
        <v>54</v>
      </c>
      <c r="C46" s="102" t="s">
        <v>367</v>
      </c>
      <c r="D46" s="103" t="s">
        <v>484</v>
      </c>
      <c r="E46" s="102" t="s">
        <v>211</v>
      </c>
      <c r="F46" s="113">
        <v>0.023624884259259255</v>
      </c>
      <c r="G46" s="113">
        <v>0.023624884259259255</v>
      </c>
      <c r="H46" s="99"/>
      <c r="I46" s="101">
        <v>9</v>
      </c>
      <c r="J46" s="104">
        <v>63.8</v>
      </c>
      <c r="K46" s="7">
        <v>112.52</v>
      </c>
      <c r="L46" s="7">
        <v>986.75</v>
      </c>
    </row>
    <row r="47" spans="1:12" ht="12.75">
      <c r="A47" s="2">
        <v>3</v>
      </c>
      <c r="B47" s="101">
        <v>7</v>
      </c>
      <c r="C47" s="102" t="s">
        <v>367</v>
      </c>
      <c r="D47" s="103" t="s">
        <v>480</v>
      </c>
      <c r="E47" s="102" t="s">
        <v>211</v>
      </c>
      <c r="F47" s="113">
        <v>0.023665740740740737</v>
      </c>
      <c r="G47" s="113">
        <v>0.023665740740740737</v>
      </c>
      <c r="H47" s="99"/>
      <c r="I47" s="101">
        <v>9</v>
      </c>
      <c r="J47" s="104">
        <v>63.8</v>
      </c>
      <c r="K47" s="7">
        <v>112.33</v>
      </c>
      <c r="L47" s="7">
        <v>985.05</v>
      </c>
    </row>
    <row r="48" spans="1:12" ht="12.75">
      <c r="A48" s="2">
        <v>4</v>
      </c>
      <c r="B48" s="101">
        <v>87</v>
      </c>
      <c r="C48" s="102" t="s">
        <v>367</v>
      </c>
      <c r="D48" s="103" t="s">
        <v>368</v>
      </c>
      <c r="E48" s="102" t="s">
        <v>505</v>
      </c>
      <c r="F48" s="113">
        <v>0.023772685185185185</v>
      </c>
      <c r="G48" s="113">
        <v>0.023772685185185185</v>
      </c>
      <c r="H48" s="99"/>
      <c r="I48" s="101">
        <v>9</v>
      </c>
      <c r="J48" s="104">
        <v>63.8</v>
      </c>
      <c r="K48" s="7">
        <v>111.82</v>
      </c>
      <c r="L48" s="7">
        <v>980.62</v>
      </c>
    </row>
    <row r="49" spans="1:12" ht="12.75">
      <c r="A49" s="2">
        <v>5</v>
      </c>
      <c r="B49" s="101">
        <v>38</v>
      </c>
      <c r="C49" s="102" t="s">
        <v>367</v>
      </c>
      <c r="D49" s="103" t="s">
        <v>370</v>
      </c>
      <c r="E49" s="102" t="s">
        <v>319</v>
      </c>
      <c r="F49" s="113">
        <v>0.023789930555555557</v>
      </c>
      <c r="G49" s="113">
        <v>0.023789930555555557</v>
      </c>
      <c r="H49" s="99"/>
      <c r="I49" s="101">
        <v>9</v>
      </c>
      <c r="J49" s="104">
        <v>63.8</v>
      </c>
      <c r="K49" s="7">
        <v>111.74</v>
      </c>
      <c r="L49" s="7">
        <v>979.91</v>
      </c>
    </row>
    <row r="50" spans="1:12" ht="12.75">
      <c r="A50" s="2">
        <v>6</v>
      </c>
      <c r="B50" s="101">
        <v>2</v>
      </c>
      <c r="C50" s="102" t="s">
        <v>367</v>
      </c>
      <c r="D50" s="103" t="s">
        <v>557</v>
      </c>
      <c r="E50" s="102" t="s">
        <v>505</v>
      </c>
      <c r="F50" s="113">
        <v>0.025148032407407404</v>
      </c>
      <c r="G50" s="113">
        <v>0.025148032407407404</v>
      </c>
      <c r="H50" s="99"/>
      <c r="I50" s="101">
        <v>9</v>
      </c>
      <c r="J50" s="104">
        <v>63.8</v>
      </c>
      <c r="K50" s="7">
        <v>105.71</v>
      </c>
      <c r="L50" s="7">
        <v>926.99</v>
      </c>
    </row>
    <row r="51" spans="1:12" ht="12.75">
      <c r="A51" s="2">
        <v>7</v>
      </c>
      <c r="B51" s="101">
        <v>66</v>
      </c>
      <c r="C51" s="102" t="s">
        <v>367</v>
      </c>
      <c r="D51" s="103" t="s">
        <v>376</v>
      </c>
      <c r="E51" s="102" t="s">
        <v>475</v>
      </c>
      <c r="F51" s="113">
        <v>0.024099537037037034</v>
      </c>
      <c r="G51" s="113">
        <v>0.026927314814814817</v>
      </c>
      <c r="H51" s="99"/>
      <c r="I51" s="101">
        <v>8</v>
      </c>
      <c r="J51" s="104">
        <v>57.1</v>
      </c>
      <c r="K51" s="7">
        <v>98.72</v>
      </c>
      <c r="L51" s="7">
        <v>865.73</v>
      </c>
    </row>
    <row r="52" spans="1:12" ht="12.75">
      <c r="A52" s="2">
        <v>8</v>
      </c>
      <c r="B52" s="101">
        <v>224</v>
      </c>
      <c r="C52" s="102" t="s">
        <v>367</v>
      </c>
      <c r="D52" s="103" t="s">
        <v>477</v>
      </c>
      <c r="E52" s="102" t="s">
        <v>248</v>
      </c>
      <c r="F52" s="113">
        <v>0.025967129629629628</v>
      </c>
      <c r="G52" s="113">
        <v>0.029014004629629633</v>
      </c>
      <c r="H52" s="99"/>
      <c r="I52" s="101">
        <v>8</v>
      </c>
      <c r="J52" s="104">
        <v>57.1</v>
      </c>
      <c r="K52" s="7">
        <v>91.62</v>
      </c>
      <c r="L52" s="7">
        <v>803.47</v>
      </c>
    </row>
    <row r="53" spans="1:12" ht="12.75">
      <c r="A53" s="2"/>
      <c r="B53" s="101"/>
      <c r="C53" s="102"/>
      <c r="D53" s="103"/>
      <c r="E53" s="102"/>
      <c r="F53" s="102"/>
      <c r="G53" s="102"/>
      <c r="H53" s="99"/>
      <c r="I53" s="101"/>
      <c r="J53" s="104"/>
      <c r="K53" s="7"/>
      <c r="L53" s="7"/>
    </row>
    <row r="54" spans="1:12" ht="15">
      <c r="A54" s="94" t="s">
        <v>298</v>
      </c>
      <c r="B54" s="101" t="s">
        <v>299</v>
      </c>
      <c r="C54" s="94" t="s">
        <v>300</v>
      </c>
      <c r="D54" s="103" t="s">
        <v>531</v>
      </c>
      <c r="E54" s="94" t="s">
        <v>302</v>
      </c>
      <c r="F54" s="102" t="s">
        <v>365</v>
      </c>
      <c r="G54" s="102"/>
      <c r="H54" s="99"/>
      <c r="I54" s="101"/>
      <c r="J54" s="104"/>
      <c r="K54" s="7"/>
      <c r="L54" s="7"/>
    </row>
    <row r="55" spans="1:12" ht="15">
      <c r="A55" s="94" t="s">
        <v>212</v>
      </c>
      <c r="B55" s="101" t="s">
        <v>187</v>
      </c>
      <c r="C55" s="102"/>
      <c r="D55" s="103"/>
      <c r="E55" s="102" t="s">
        <v>305</v>
      </c>
      <c r="F55" s="102" t="s">
        <v>592</v>
      </c>
      <c r="G55" s="102"/>
      <c r="H55" s="99"/>
      <c r="I55" s="101"/>
      <c r="J55" s="104"/>
      <c r="K55" s="7"/>
      <c r="L55" s="7"/>
    </row>
    <row r="56" spans="1:12" ht="15">
      <c r="A56" s="100" t="s">
        <v>307</v>
      </c>
      <c r="B56" s="100" t="s">
        <v>308</v>
      </c>
      <c r="C56" s="100" t="s">
        <v>212</v>
      </c>
      <c r="D56" s="100" t="s">
        <v>309</v>
      </c>
      <c r="E56" s="100" t="s">
        <v>213</v>
      </c>
      <c r="F56" s="100" t="s">
        <v>310</v>
      </c>
      <c r="G56" s="100" t="s">
        <v>311</v>
      </c>
      <c r="H56" s="100" t="s">
        <v>312</v>
      </c>
      <c r="I56" s="100" t="s">
        <v>313</v>
      </c>
      <c r="J56" s="100" t="s">
        <v>314</v>
      </c>
      <c r="K56" s="100" t="s">
        <v>315</v>
      </c>
      <c r="L56" s="100" t="s">
        <v>316</v>
      </c>
    </row>
    <row r="57" spans="1:12" ht="12.75">
      <c r="A57" s="2">
        <v>1</v>
      </c>
      <c r="B57" s="101">
        <v>191</v>
      </c>
      <c r="C57" s="102" t="s">
        <v>488</v>
      </c>
      <c r="D57" s="103" t="s">
        <v>489</v>
      </c>
      <c r="E57" s="102" t="s">
        <v>211</v>
      </c>
      <c r="F57" s="113">
        <v>0.02494016203703704</v>
      </c>
      <c r="G57" s="113">
        <v>0.02494016203703704</v>
      </c>
      <c r="H57" s="99"/>
      <c r="I57" s="101">
        <v>9</v>
      </c>
      <c r="J57" s="104">
        <v>63.8</v>
      </c>
      <c r="K57" s="7">
        <v>106.59</v>
      </c>
      <c r="L57" s="7">
        <v>1000</v>
      </c>
    </row>
    <row r="58" spans="1:12" ht="12.75">
      <c r="A58" s="2">
        <v>2</v>
      </c>
      <c r="B58" s="101">
        <v>26</v>
      </c>
      <c r="C58" s="102" t="s">
        <v>488</v>
      </c>
      <c r="D58" s="103" t="s">
        <v>493</v>
      </c>
      <c r="E58" s="102" t="s">
        <v>319</v>
      </c>
      <c r="F58" s="113">
        <v>0.025086111111111115</v>
      </c>
      <c r="G58" s="113">
        <v>0.025086111111111115</v>
      </c>
      <c r="H58" s="99"/>
      <c r="I58" s="101">
        <v>9</v>
      </c>
      <c r="J58" s="104">
        <v>63.8</v>
      </c>
      <c r="K58" s="7">
        <v>105.97</v>
      </c>
      <c r="L58" s="7">
        <v>994.18</v>
      </c>
    </row>
    <row r="59" spans="1:12" ht="12.75">
      <c r="A59" s="2">
        <v>3</v>
      </c>
      <c r="B59" s="101">
        <v>16</v>
      </c>
      <c r="C59" s="102" t="s">
        <v>488</v>
      </c>
      <c r="D59" s="103" t="s">
        <v>491</v>
      </c>
      <c r="E59" s="102" t="s">
        <v>505</v>
      </c>
      <c r="F59" s="113">
        <v>0.025095138888888893</v>
      </c>
      <c r="G59" s="113">
        <v>0.025095138888888893</v>
      </c>
      <c r="H59" s="99"/>
      <c r="I59" s="101">
        <v>9</v>
      </c>
      <c r="J59" s="104">
        <v>63.8</v>
      </c>
      <c r="K59" s="7">
        <v>105.93</v>
      </c>
      <c r="L59" s="7">
        <v>993.82</v>
      </c>
    </row>
    <row r="60" spans="1:12" ht="12.75">
      <c r="A60" s="2">
        <v>4</v>
      </c>
      <c r="B60" s="101">
        <v>21</v>
      </c>
      <c r="C60" s="102" t="s">
        <v>488</v>
      </c>
      <c r="D60" s="103" t="s">
        <v>495</v>
      </c>
      <c r="E60" s="102" t="s">
        <v>319</v>
      </c>
      <c r="F60" s="113">
        <v>0.025868402777777782</v>
      </c>
      <c r="G60" s="113">
        <v>0.028903703703703706</v>
      </c>
      <c r="H60" s="99"/>
      <c r="I60" s="101">
        <v>8</v>
      </c>
      <c r="J60" s="104">
        <v>57.1</v>
      </c>
      <c r="K60" s="7">
        <v>91.97</v>
      </c>
      <c r="L60" s="7">
        <v>862.87</v>
      </c>
    </row>
    <row r="61" spans="1:12" ht="12.75">
      <c r="A61" s="2">
        <v>5</v>
      </c>
      <c r="B61" s="101">
        <v>19</v>
      </c>
      <c r="C61" s="102" t="s">
        <v>488</v>
      </c>
      <c r="D61" s="103" t="s">
        <v>498</v>
      </c>
      <c r="E61" s="102" t="s">
        <v>211</v>
      </c>
      <c r="F61" s="113">
        <v>0.026705439814814814</v>
      </c>
      <c r="G61" s="113">
        <v>0.038988773148148144</v>
      </c>
      <c r="H61" s="99"/>
      <c r="I61" s="101">
        <v>6</v>
      </c>
      <c r="J61" s="104">
        <v>43.7</v>
      </c>
      <c r="K61" s="7">
        <v>68.18</v>
      </c>
      <c r="L61" s="7">
        <v>639.67</v>
      </c>
    </row>
    <row r="62" spans="1:12" ht="12.75">
      <c r="A62" s="2"/>
      <c r="B62" s="101"/>
      <c r="C62" s="102"/>
      <c r="D62" s="103"/>
      <c r="E62" s="102"/>
      <c r="F62" s="102"/>
      <c r="G62" s="102"/>
      <c r="H62" s="99"/>
      <c r="I62" s="101"/>
      <c r="J62" s="104"/>
      <c r="K62" s="7"/>
      <c r="L62" s="7"/>
    </row>
    <row r="63" spans="1:12" ht="12.75">
      <c r="A63" s="2"/>
      <c r="B63" s="101"/>
      <c r="C63" s="102"/>
      <c r="D63" s="103"/>
      <c r="E63" s="102"/>
      <c r="F63" s="102"/>
      <c r="G63" s="102"/>
      <c r="H63" s="99"/>
      <c r="I63" s="101"/>
      <c r="J63" s="104"/>
      <c r="K63" s="7"/>
      <c r="L63" s="7"/>
    </row>
    <row r="64" spans="1:9" ht="16.5">
      <c r="A64" s="94" t="s">
        <v>298</v>
      </c>
      <c r="B64" s="95" t="s">
        <v>299</v>
      </c>
      <c r="C64" s="94" t="s">
        <v>300</v>
      </c>
      <c r="D64" s="95" t="s">
        <v>531</v>
      </c>
      <c r="E64" s="94" t="s">
        <v>302</v>
      </c>
      <c r="F64" s="95" t="s">
        <v>402</v>
      </c>
      <c r="H64" s="96"/>
      <c r="I64" s="96"/>
    </row>
    <row r="65" spans="1:11" ht="15">
      <c r="A65" s="94" t="s">
        <v>212</v>
      </c>
      <c r="B65" s="95" t="s">
        <v>403</v>
      </c>
      <c r="C65" s="2"/>
      <c r="D65" s="97"/>
      <c r="E65" s="97" t="s">
        <v>305</v>
      </c>
      <c r="F65" s="98" t="s">
        <v>559</v>
      </c>
      <c r="G65" s="2"/>
      <c r="H65" s="2"/>
      <c r="I65" s="99"/>
      <c r="K65" s="99"/>
    </row>
    <row r="66" spans="1:12" ht="15">
      <c r="A66" s="100" t="s">
        <v>307</v>
      </c>
      <c r="B66" s="100" t="s">
        <v>308</v>
      </c>
      <c r="C66" s="100" t="s">
        <v>212</v>
      </c>
      <c r="D66" s="100" t="s">
        <v>309</v>
      </c>
      <c r="E66" s="100" t="s">
        <v>213</v>
      </c>
      <c r="F66" s="100" t="s">
        <v>310</v>
      </c>
      <c r="G66" s="100" t="s">
        <v>311</v>
      </c>
      <c r="H66" s="100" t="s">
        <v>312</v>
      </c>
      <c r="I66" s="100" t="s">
        <v>313</v>
      </c>
      <c r="J66" s="100" t="s">
        <v>314</v>
      </c>
      <c r="K66" s="100" t="s">
        <v>315</v>
      </c>
      <c r="L66" s="100" t="s">
        <v>316</v>
      </c>
    </row>
    <row r="67" spans="1:12" ht="12.75">
      <c r="A67" s="2">
        <v>1</v>
      </c>
      <c r="B67" s="101">
        <v>1</v>
      </c>
      <c r="C67" s="102" t="s">
        <v>405</v>
      </c>
      <c r="D67" s="103" t="s">
        <v>406</v>
      </c>
      <c r="E67" s="102" t="s">
        <v>319</v>
      </c>
      <c r="F67" s="102" t="s">
        <v>560</v>
      </c>
      <c r="G67" s="102" t="s">
        <v>560</v>
      </c>
      <c r="H67" s="99"/>
      <c r="I67" s="101">
        <v>19</v>
      </c>
      <c r="J67" s="104">
        <v>130.8000030517578</v>
      </c>
      <c r="K67" s="7">
        <v>120.61197509765626</v>
      </c>
      <c r="L67" s="7">
        <v>1000</v>
      </c>
    </row>
    <row r="68" spans="1:12" ht="12.75">
      <c r="A68" s="2">
        <v>2</v>
      </c>
      <c r="B68" s="101">
        <v>167</v>
      </c>
      <c r="C68" s="102" t="s">
        <v>405</v>
      </c>
      <c r="D68" s="103" t="s">
        <v>410</v>
      </c>
      <c r="E68" s="102" t="s">
        <v>319</v>
      </c>
      <c r="F68" s="102" t="s">
        <v>561</v>
      </c>
      <c r="G68" s="102" t="s">
        <v>561</v>
      </c>
      <c r="H68" s="105"/>
      <c r="I68" s="101">
        <v>19</v>
      </c>
      <c r="J68" s="104">
        <v>130.8000030517578</v>
      </c>
      <c r="K68" s="7">
        <v>119.6806640625</v>
      </c>
      <c r="L68" s="7">
        <v>992.27001953125</v>
      </c>
    </row>
    <row r="69" spans="1:12" ht="12.75">
      <c r="A69" s="2">
        <v>3</v>
      </c>
      <c r="B69" s="101">
        <v>222</v>
      </c>
      <c r="C69" s="102" t="s">
        <v>405</v>
      </c>
      <c r="D69" s="103" t="s">
        <v>433</v>
      </c>
      <c r="E69" s="102" t="s">
        <v>248</v>
      </c>
      <c r="F69" s="102" t="s">
        <v>562</v>
      </c>
      <c r="G69" s="102" t="s">
        <v>562</v>
      </c>
      <c r="H69" s="105"/>
      <c r="I69" s="101">
        <v>19</v>
      </c>
      <c r="J69" s="104">
        <v>130.8000030517578</v>
      </c>
      <c r="K69" s="7">
        <v>119.21706848144531</v>
      </c>
      <c r="L69" s="7">
        <v>988.4299926757812</v>
      </c>
    </row>
    <row r="70" spans="1:12" ht="12.75">
      <c r="A70" s="2">
        <v>4</v>
      </c>
      <c r="B70" s="101">
        <v>38</v>
      </c>
      <c r="C70" s="102" t="s">
        <v>405</v>
      </c>
      <c r="D70" s="103" t="s">
        <v>421</v>
      </c>
      <c r="E70" s="102" t="s">
        <v>319</v>
      </c>
      <c r="F70" s="102" t="s">
        <v>563</v>
      </c>
      <c r="G70" s="102" t="s">
        <v>563</v>
      </c>
      <c r="H70" s="99"/>
      <c r="I70" s="101">
        <v>19</v>
      </c>
      <c r="J70" s="104">
        <v>130.8000030517578</v>
      </c>
      <c r="K70" s="7">
        <v>115.46751708984375</v>
      </c>
      <c r="L70" s="7">
        <v>957.3400268554688</v>
      </c>
    </row>
    <row r="71" spans="1:12" ht="12.75">
      <c r="A71" s="2">
        <v>5</v>
      </c>
      <c r="B71" s="101">
        <v>54</v>
      </c>
      <c r="C71" s="102" t="s">
        <v>405</v>
      </c>
      <c r="D71" s="103" t="s">
        <v>427</v>
      </c>
      <c r="E71" s="102" t="s">
        <v>211</v>
      </c>
      <c r="F71" s="102" t="s">
        <v>564</v>
      </c>
      <c r="G71" s="102" t="s">
        <v>564</v>
      </c>
      <c r="H71" s="99"/>
      <c r="I71" s="101">
        <v>19</v>
      </c>
      <c r="J71" s="104">
        <v>130.8000030517578</v>
      </c>
      <c r="K71" s="7">
        <v>115.20450439453126</v>
      </c>
      <c r="L71" s="7">
        <v>955.1599731445312</v>
      </c>
    </row>
    <row r="72" spans="1:12" ht="12.75">
      <c r="A72" s="2">
        <v>6</v>
      </c>
      <c r="B72" s="101">
        <v>11</v>
      </c>
      <c r="C72" s="102" t="s">
        <v>405</v>
      </c>
      <c r="D72" s="103" t="s">
        <v>415</v>
      </c>
      <c r="E72" s="102" t="s">
        <v>332</v>
      </c>
      <c r="F72" s="102" t="s">
        <v>565</v>
      </c>
      <c r="G72" s="102" t="s">
        <v>565</v>
      </c>
      <c r="H72" s="99"/>
      <c r="I72" s="101">
        <v>19</v>
      </c>
      <c r="J72" s="104">
        <v>130.8000030517578</v>
      </c>
      <c r="K72" s="7">
        <v>114.77962875366211</v>
      </c>
      <c r="L72" s="7">
        <v>951.6400146484375</v>
      </c>
    </row>
    <row r="73" spans="1:12" ht="12.75">
      <c r="A73" s="2">
        <v>7</v>
      </c>
      <c r="B73" s="101">
        <v>87</v>
      </c>
      <c r="C73" s="102" t="s">
        <v>405</v>
      </c>
      <c r="D73" s="103" t="s">
        <v>418</v>
      </c>
      <c r="E73" s="102" t="s">
        <v>505</v>
      </c>
      <c r="F73" s="102" t="s">
        <v>566</v>
      </c>
      <c r="G73" s="102" t="s">
        <v>567</v>
      </c>
      <c r="H73" s="99"/>
      <c r="I73" s="101">
        <v>18</v>
      </c>
      <c r="J73" s="104">
        <v>124.0999984741211</v>
      </c>
      <c r="K73" s="7">
        <v>114.12718505859375</v>
      </c>
      <c r="L73" s="7">
        <v>946.22998046875</v>
      </c>
    </row>
    <row r="74" spans="1:12" ht="12.75">
      <c r="A74" s="2">
        <v>8</v>
      </c>
      <c r="B74" s="101">
        <v>7</v>
      </c>
      <c r="C74" s="102" t="s">
        <v>405</v>
      </c>
      <c r="D74" s="103" t="s">
        <v>412</v>
      </c>
      <c r="E74" s="102" t="s">
        <v>211</v>
      </c>
      <c r="F74" s="102" t="s">
        <v>568</v>
      </c>
      <c r="G74" s="102" t="s">
        <v>569</v>
      </c>
      <c r="H74" s="99"/>
      <c r="I74" s="101">
        <v>18</v>
      </c>
      <c r="J74" s="104">
        <v>124.0999984741211</v>
      </c>
      <c r="K74" s="7">
        <v>113.6472885131836</v>
      </c>
      <c r="L74" s="7">
        <v>942.25</v>
      </c>
    </row>
    <row r="75" spans="1:12" ht="12.75">
      <c r="A75" s="2">
        <v>9</v>
      </c>
      <c r="B75" s="101">
        <v>16</v>
      </c>
      <c r="C75" s="102" t="s">
        <v>405</v>
      </c>
      <c r="D75" s="103" t="s">
        <v>430</v>
      </c>
      <c r="E75" s="102" t="s">
        <v>505</v>
      </c>
      <c r="F75" s="102" t="s">
        <v>570</v>
      </c>
      <c r="G75" s="102" t="s">
        <v>571</v>
      </c>
      <c r="H75" s="99"/>
      <c r="I75" s="101">
        <v>17</v>
      </c>
      <c r="J75" s="104">
        <v>117.4000015258789</v>
      </c>
      <c r="K75" s="7">
        <v>106.50431442260742</v>
      </c>
      <c r="L75" s="7">
        <v>883.030029296875</v>
      </c>
    </row>
    <row r="76" spans="1:12" ht="12.75">
      <c r="A76" s="2">
        <v>10</v>
      </c>
      <c r="B76" s="101">
        <v>9</v>
      </c>
      <c r="C76" s="102" t="s">
        <v>405</v>
      </c>
      <c r="D76" s="103" t="s">
        <v>435</v>
      </c>
      <c r="E76" s="102" t="s">
        <v>436</v>
      </c>
      <c r="F76" s="102" t="s">
        <v>572</v>
      </c>
      <c r="G76" s="102" t="s">
        <v>573</v>
      </c>
      <c r="H76" s="99"/>
      <c r="I76" s="101">
        <v>16</v>
      </c>
      <c r="J76" s="104">
        <v>110.69999694824219</v>
      </c>
      <c r="K76" s="7">
        <v>99.00060424804688</v>
      </c>
      <c r="L76" s="7">
        <v>820.8099975585938</v>
      </c>
    </row>
    <row r="77" spans="1:12" ht="12.75">
      <c r="A77" s="2" t="s">
        <v>483</v>
      </c>
      <c r="B77" s="101">
        <v>191</v>
      </c>
      <c r="C77" s="102" t="s">
        <v>405</v>
      </c>
      <c r="D77" s="103" t="s">
        <v>408</v>
      </c>
      <c r="E77" s="102" t="s">
        <v>211</v>
      </c>
      <c r="F77" s="102" t="s">
        <v>574</v>
      </c>
      <c r="G77" s="102" t="s">
        <v>486</v>
      </c>
      <c r="H77" s="99" t="s">
        <v>487</v>
      </c>
      <c r="I77" s="101">
        <v>15</v>
      </c>
      <c r="J77" s="104">
        <v>0</v>
      </c>
      <c r="K77" s="7">
        <v>0</v>
      </c>
      <c r="L77" s="7">
        <v>0</v>
      </c>
    </row>
    <row r="78" spans="1:12" ht="12.75">
      <c r="A78" s="2" t="s">
        <v>483</v>
      </c>
      <c r="B78" s="101">
        <v>2</v>
      </c>
      <c r="C78" s="102" t="s">
        <v>405</v>
      </c>
      <c r="D78" s="103" t="s">
        <v>424</v>
      </c>
      <c r="E78" s="102" t="s">
        <v>505</v>
      </c>
      <c r="F78" s="102" t="s">
        <v>575</v>
      </c>
      <c r="G78" s="102" t="s">
        <v>486</v>
      </c>
      <c r="H78" s="99" t="s">
        <v>487</v>
      </c>
      <c r="I78" s="101">
        <v>4</v>
      </c>
      <c r="J78" s="104">
        <v>0</v>
      </c>
      <c r="K78" s="7">
        <v>0</v>
      </c>
      <c r="L78" s="7">
        <v>0</v>
      </c>
    </row>
    <row r="80" spans="1:9" ht="16.5">
      <c r="A80" s="94" t="s">
        <v>298</v>
      </c>
      <c r="B80" s="95" t="s">
        <v>299</v>
      </c>
      <c r="C80" s="94" t="s">
        <v>300</v>
      </c>
      <c r="D80" s="95" t="s">
        <v>531</v>
      </c>
      <c r="E80" s="94" t="s">
        <v>302</v>
      </c>
      <c r="F80" s="95" t="s">
        <v>402</v>
      </c>
      <c r="H80" s="96"/>
      <c r="I80" s="96"/>
    </row>
    <row r="81" spans="1:11" ht="15">
      <c r="A81" s="94" t="s">
        <v>212</v>
      </c>
      <c r="B81" s="95" t="s">
        <v>438</v>
      </c>
      <c r="C81" s="2"/>
      <c r="D81" s="97"/>
      <c r="E81" s="97" t="s">
        <v>305</v>
      </c>
      <c r="F81" s="98" t="s">
        <v>559</v>
      </c>
      <c r="G81" s="2"/>
      <c r="H81" s="2"/>
      <c r="I81" s="99"/>
      <c r="K81" s="99"/>
    </row>
    <row r="82" spans="1:12" ht="15">
      <c r="A82" s="100" t="s">
        <v>307</v>
      </c>
      <c r="B82" s="100" t="s">
        <v>308</v>
      </c>
      <c r="C82" s="100" t="s">
        <v>212</v>
      </c>
      <c r="D82" s="100" t="s">
        <v>309</v>
      </c>
      <c r="E82" s="100" t="s">
        <v>213</v>
      </c>
      <c r="F82" s="100" t="s">
        <v>310</v>
      </c>
      <c r="G82" s="100" t="s">
        <v>311</v>
      </c>
      <c r="H82" s="100" t="s">
        <v>312</v>
      </c>
      <c r="I82" s="100" t="s">
        <v>313</v>
      </c>
      <c r="J82" s="100" t="s">
        <v>314</v>
      </c>
      <c r="K82" s="100" t="s">
        <v>315</v>
      </c>
      <c r="L82" s="100" t="s">
        <v>316</v>
      </c>
    </row>
    <row r="83" spans="1:12" ht="12.75">
      <c r="A83" s="2">
        <v>1</v>
      </c>
      <c r="B83" s="101">
        <v>373</v>
      </c>
      <c r="C83" s="102" t="s">
        <v>439</v>
      </c>
      <c r="D83" s="103" t="s">
        <v>444</v>
      </c>
      <c r="E83" s="102" t="s">
        <v>211</v>
      </c>
      <c r="F83" s="102" t="s">
        <v>576</v>
      </c>
      <c r="G83" s="102" t="s">
        <v>576</v>
      </c>
      <c r="H83" s="99"/>
      <c r="I83" s="101">
        <v>18</v>
      </c>
      <c r="J83" s="104">
        <v>124.0999984741211</v>
      </c>
      <c r="K83" s="7">
        <v>111.49627532958985</v>
      </c>
      <c r="L83" s="7">
        <v>1000</v>
      </c>
    </row>
    <row r="84" spans="1:12" ht="12.75">
      <c r="A84" s="2">
        <v>2</v>
      </c>
      <c r="B84" s="101">
        <v>35</v>
      </c>
      <c r="C84" s="102" t="s">
        <v>439</v>
      </c>
      <c r="D84" s="103" t="s">
        <v>442</v>
      </c>
      <c r="E84" s="102" t="s">
        <v>319</v>
      </c>
      <c r="F84" s="102" t="s">
        <v>577</v>
      </c>
      <c r="G84" s="102" t="s">
        <v>577</v>
      </c>
      <c r="H84" s="105"/>
      <c r="I84" s="101">
        <v>18</v>
      </c>
      <c r="J84" s="104">
        <v>124.0999984741211</v>
      </c>
      <c r="K84" s="7">
        <v>111.47708358764649</v>
      </c>
      <c r="L84" s="7">
        <v>999.8200073242188</v>
      </c>
    </row>
    <row r="85" spans="1:12" ht="12.75">
      <c r="A85" s="2">
        <v>3</v>
      </c>
      <c r="B85" s="101">
        <v>29</v>
      </c>
      <c r="C85" s="102" t="s">
        <v>439</v>
      </c>
      <c r="D85" s="103" t="s">
        <v>456</v>
      </c>
      <c r="E85" s="102" t="s">
        <v>505</v>
      </c>
      <c r="F85" s="102" t="s">
        <v>578</v>
      </c>
      <c r="G85" s="102" t="s">
        <v>579</v>
      </c>
      <c r="H85" s="105"/>
      <c r="I85" s="101">
        <v>17</v>
      </c>
      <c r="J85" s="104">
        <v>117.4000015258789</v>
      </c>
      <c r="K85" s="7">
        <v>104.36432189941407</v>
      </c>
      <c r="L85" s="7">
        <v>936.030029296875</v>
      </c>
    </row>
    <row r="86" spans="1:12" ht="12.75">
      <c r="A86" s="2">
        <v>4</v>
      </c>
      <c r="B86" s="101">
        <v>10</v>
      </c>
      <c r="C86" s="102" t="s">
        <v>439</v>
      </c>
      <c r="D86" s="103" t="s">
        <v>459</v>
      </c>
      <c r="E86" s="102" t="s">
        <v>505</v>
      </c>
      <c r="F86" s="102" t="s">
        <v>580</v>
      </c>
      <c r="G86" s="102" t="s">
        <v>581</v>
      </c>
      <c r="H86" s="99"/>
      <c r="I86" s="101">
        <v>17</v>
      </c>
      <c r="J86" s="104">
        <v>117.4000015258789</v>
      </c>
      <c r="K86" s="7">
        <v>103.32334671020509</v>
      </c>
      <c r="L86" s="7">
        <v>926.6900024414062</v>
      </c>
    </row>
    <row r="87" spans="1:12" ht="12.75">
      <c r="A87" s="2">
        <v>5</v>
      </c>
      <c r="B87" s="101">
        <v>70</v>
      </c>
      <c r="C87" s="102" t="s">
        <v>439</v>
      </c>
      <c r="D87" s="103" t="s">
        <v>453</v>
      </c>
      <c r="E87" s="102" t="s">
        <v>211</v>
      </c>
      <c r="F87" s="102" t="s">
        <v>582</v>
      </c>
      <c r="G87" s="102" t="s">
        <v>583</v>
      </c>
      <c r="H87" s="99"/>
      <c r="I87" s="101">
        <v>16</v>
      </c>
      <c r="J87" s="104">
        <v>110.69999694824219</v>
      </c>
      <c r="K87" s="7">
        <v>102.1251708984375</v>
      </c>
      <c r="L87" s="7">
        <v>915.9500122070312</v>
      </c>
    </row>
    <row r="88" spans="1:12" ht="12.75">
      <c r="A88" s="2">
        <v>6</v>
      </c>
      <c r="B88" s="101">
        <v>46</v>
      </c>
      <c r="C88" s="102" t="s">
        <v>439</v>
      </c>
      <c r="D88" s="103" t="s">
        <v>450</v>
      </c>
      <c r="E88" s="102" t="s">
        <v>436</v>
      </c>
      <c r="F88" s="102" t="s">
        <v>584</v>
      </c>
      <c r="G88" s="102" t="s">
        <v>585</v>
      </c>
      <c r="H88" s="99"/>
      <c r="I88" s="101">
        <v>16</v>
      </c>
      <c r="J88" s="104">
        <v>110.69999694824219</v>
      </c>
      <c r="K88" s="7">
        <v>99.57821731567383</v>
      </c>
      <c r="L88" s="7">
        <v>893.0999755859375</v>
      </c>
    </row>
    <row r="89" spans="1:12" ht="12.75">
      <c r="A89" s="2">
        <v>7</v>
      </c>
      <c r="B89" s="101">
        <v>69</v>
      </c>
      <c r="C89" s="102" t="s">
        <v>439</v>
      </c>
      <c r="D89" s="103" t="s">
        <v>465</v>
      </c>
      <c r="E89" s="102" t="s">
        <v>332</v>
      </c>
      <c r="F89" s="102" t="s">
        <v>586</v>
      </c>
      <c r="G89" s="102" t="s">
        <v>587</v>
      </c>
      <c r="H89" s="99"/>
      <c r="I89" s="101">
        <v>16</v>
      </c>
      <c r="J89" s="104">
        <v>110.69999694824219</v>
      </c>
      <c r="K89" s="7">
        <v>98.19028701782227</v>
      </c>
      <c r="L89" s="7">
        <v>880.6500244140625</v>
      </c>
    </row>
    <row r="90" spans="1:12" ht="12.75">
      <c r="A90" s="2">
        <v>8</v>
      </c>
      <c r="B90" s="101">
        <v>19</v>
      </c>
      <c r="C90" s="102" t="s">
        <v>439</v>
      </c>
      <c r="D90" s="103" t="s">
        <v>447</v>
      </c>
      <c r="E90" s="102" t="s">
        <v>332</v>
      </c>
      <c r="F90" s="102" t="s">
        <v>588</v>
      </c>
      <c r="G90" s="102" t="s">
        <v>589</v>
      </c>
      <c r="H90" s="99"/>
      <c r="I90" s="101">
        <v>14</v>
      </c>
      <c r="J90" s="104">
        <v>97.30000305175781</v>
      </c>
      <c r="K90" s="7">
        <v>90.08749237060547</v>
      </c>
      <c r="L90" s="7">
        <v>807.97998046875</v>
      </c>
    </row>
    <row r="91" spans="1:12" ht="12.75">
      <c r="A91" s="2" t="s">
        <v>483</v>
      </c>
      <c r="B91" s="101">
        <v>4</v>
      </c>
      <c r="C91" s="102" t="s">
        <v>439</v>
      </c>
      <c r="D91" s="103" t="s">
        <v>462</v>
      </c>
      <c r="E91" s="102" t="s">
        <v>248</v>
      </c>
      <c r="F91" s="102" t="s">
        <v>590</v>
      </c>
      <c r="G91" s="102" t="s">
        <v>486</v>
      </c>
      <c r="H91" s="99" t="s">
        <v>487</v>
      </c>
      <c r="I91" s="101">
        <v>17</v>
      </c>
      <c r="J91" s="104">
        <v>0</v>
      </c>
      <c r="K91" s="7">
        <v>0</v>
      </c>
      <c r="L91" s="7">
        <v>0</v>
      </c>
    </row>
    <row r="92" spans="1:12" ht="12.75">
      <c r="A92" s="2" t="s">
        <v>483</v>
      </c>
      <c r="B92" s="101">
        <v>170</v>
      </c>
      <c r="C92" s="102" t="s">
        <v>439</v>
      </c>
      <c r="D92" s="103" t="s">
        <v>468</v>
      </c>
      <c r="E92" s="102" t="s">
        <v>475</v>
      </c>
      <c r="F92" s="102" t="s">
        <v>591</v>
      </c>
      <c r="G92" s="102" t="s">
        <v>486</v>
      </c>
      <c r="H92" s="99" t="s">
        <v>487</v>
      </c>
      <c r="I92" s="101">
        <v>13</v>
      </c>
      <c r="J92" s="104">
        <v>0</v>
      </c>
      <c r="K92" s="7">
        <v>0</v>
      </c>
      <c r="L92" s="7">
        <v>0</v>
      </c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46"/>
  <rowBreaks count="1" manualBreakCount="1">
    <brk id="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5.421875" style="0" customWidth="1"/>
    <col min="2" max="2" width="22.421875" style="0" customWidth="1"/>
    <col min="3" max="3" width="11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0.00390625" style="0" customWidth="1"/>
  </cols>
  <sheetData>
    <row r="1" spans="1:8" ht="15">
      <c r="A1" s="3"/>
      <c r="B1" s="4"/>
      <c r="C1" s="5"/>
      <c r="D1" s="5"/>
      <c r="E1" s="4"/>
      <c r="F1" s="4"/>
      <c r="G1" s="4"/>
      <c r="H1" s="2"/>
    </row>
    <row r="2" spans="1:8" ht="15">
      <c r="A2" s="3"/>
      <c r="B2" s="4"/>
      <c r="C2" s="5"/>
      <c r="D2" s="5"/>
      <c r="E2" s="4"/>
      <c r="F2" s="4"/>
      <c r="G2" s="4"/>
      <c r="H2" s="2"/>
    </row>
    <row r="3" spans="1:8" ht="15">
      <c r="A3" s="3"/>
      <c r="B3" s="4"/>
      <c r="C3" s="5"/>
      <c r="D3" s="5"/>
      <c r="E3" s="4"/>
      <c r="F3" s="4"/>
      <c r="G3" s="4"/>
      <c r="H3" s="2"/>
    </row>
    <row r="4" spans="1:8" ht="15">
      <c r="A4" s="3"/>
      <c r="B4" s="4"/>
      <c r="C4" s="5"/>
      <c r="D4" s="5"/>
      <c r="E4" s="4"/>
      <c r="F4" s="4"/>
      <c r="G4" s="4"/>
      <c r="H4" s="2"/>
    </row>
    <row r="5" spans="1:8" ht="15">
      <c r="A5" s="3"/>
      <c r="B5" s="4"/>
      <c r="C5" s="5"/>
      <c r="D5" s="5"/>
      <c r="E5" s="4"/>
      <c r="F5" s="4"/>
      <c r="G5" s="4"/>
      <c r="H5" s="2"/>
    </row>
    <row r="6" spans="1:8" ht="15">
      <c r="A6" s="3"/>
      <c r="B6" s="4"/>
      <c r="C6" s="5"/>
      <c r="D6" s="5"/>
      <c r="E6" s="4"/>
      <c r="F6" s="4"/>
      <c r="G6" s="4"/>
      <c r="H6" s="2"/>
    </row>
    <row r="7" spans="1:8" ht="15">
      <c r="A7" s="3"/>
      <c r="B7" s="4"/>
      <c r="C7" s="5"/>
      <c r="D7" s="5"/>
      <c r="E7" s="4"/>
      <c r="F7" s="4"/>
      <c r="G7" s="4"/>
      <c r="H7" s="2"/>
    </row>
    <row r="8" spans="1:8" ht="15">
      <c r="A8" s="3"/>
      <c r="B8" s="4"/>
      <c r="C8" s="5"/>
      <c r="D8" s="5"/>
      <c r="E8" s="4"/>
      <c r="F8" s="4"/>
      <c r="G8" s="4"/>
      <c r="H8" s="2"/>
    </row>
    <row r="9" spans="1:8" ht="15">
      <c r="A9" s="3"/>
      <c r="B9" s="4"/>
      <c r="C9" s="5"/>
      <c r="D9" s="5"/>
      <c r="E9" s="4"/>
      <c r="F9" s="4"/>
      <c r="G9" s="4"/>
      <c r="H9" s="2"/>
    </row>
    <row r="10" spans="1:8" ht="19.5">
      <c r="A10" s="1" t="s">
        <v>214</v>
      </c>
      <c r="B10" s="1"/>
      <c r="C10" s="1"/>
      <c r="D10" s="1"/>
      <c r="E10" s="1"/>
      <c r="F10" s="1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1:9" ht="16.5">
      <c r="A12" s="94" t="s">
        <v>298</v>
      </c>
      <c r="B12" s="114" t="s">
        <v>299</v>
      </c>
      <c r="C12" s="94" t="s">
        <v>300</v>
      </c>
      <c r="D12" s="114" t="s">
        <v>554</v>
      </c>
      <c r="E12" s="94" t="s">
        <v>302</v>
      </c>
      <c r="F12" s="114" t="s">
        <v>303</v>
      </c>
      <c r="H12" s="96"/>
      <c r="I12" s="96"/>
    </row>
    <row r="13" spans="1:11" ht="15">
      <c r="A13" s="94" t="s">
        <v>212</v>
      </c>
      <c r="B13" s="114" t="s">
        <v>304</v>
      </c>
      <c r="C13" s="2"/>
      <c r="D13" s="97"/>
      <c r="E13" s="97" t="s">
        <v>305</v>
      </c>
      <c r="F13" s="115" t="s">
        <v>225</v>
      </c>
      <c r="G13" s="2"/>
      <c r="H13" s="2"/>
      <c r="I13" s="99"/>
      <c r="K13" s="99"/>
    </row>
    <row r="14" spans="1:12" ht="15">
      <c r="A14" s="100" t="s">
        <v>307</v>
      </c>
      <c r="B14" s="100" t="s">
        <v>308</v>
      </c>
      <c r="C14" s="100" t="s">
        <v>212</v>
      </c>
      <c r="D14" s="100" t="s">
        <v>309</v>
      </c>
      <c r="E14" s="100" t="s">
        <v>213</v>
      </c>
      <c r="F14" s="100" t="s">
        <v>310</v>
      </c>
      <c r="G14" s="100" t="s">
        <v>311</v>
      </c>
      <c r="H14" s="100" t="s">
        <v>312</v>
      </c>
      <c r="I14" s="100" t="s">
        <v>313</v>
      </c>
      <c r="J14" s="100" t="s">
        <v>314</v>
      </c>
      <c r="K14" s="100" t="s">
        <v>315</v>
      </c>
      <c r="L14" s="100" t="s">
        <v>316</v>
      </c>
    </row>
    <row r="15" spans="1:12" ht="12.75">
      <c r="A15" s="2">
        <v>1</v>
      </c>
      <c r="B15" s="101">
        <v>3</v>
      </c>
      <c r="C15" s="102" t="s">
        <v>317</v>
      </c>
      <c r="D15" s="103" t="s">
        <v>323</v>
      </c>
      <c r="E15" s="102" t="s">
        <v>248</v>
      </c>
      <c r="F15" s="102" t="s">
        <v>5</v>
      </c>
      <c r="G15" s="102" t="s">
        <v>5</v>
      </c>
      <c r="H15" s="99"/>
      <c r="I15" s="101">
        <v>9</v>
      </c>
      <c r="J15" s="104">
        <v>66.30000305175781</v>
      </c>
      <c r="K15" s="7">
        <v>77.29249877929688</v>
      </c>
      <c r="L15" s="7">
        <v>1000</v>
      </c>
    </row>
    <row r="16" spans="1:12" ht="12.75">
      <c r="A16" s="2">
        <v>2</v>
      </c>
      <c r="B16" s="101">
        <v>1</v>
      </c>
      <c r="C16" s="102" t="s">
        <v>317</v>
      </c>
      <c r="D16" s="103" t="s">
        <v>318</v>
      </c>
      <c r="E16" s="102" t="s">
        <v>319</v>
      </c>
      <c r="F16" s="102" t="s">
        <v>6</v>
      </c>
      <c r="G16" s="102" t="s">
        <v>6</v>
      </c>
      <c r="H16" s="105"/>
      <c r="I16" s="101">
        <v>9</v>
      </c>
      <c r="J16" s="104">
        <v>66.30000305175781</v>
      </c>
      <c r="K16" s="7">
        <v>77.26122207641602</v>
      </c>
      <c r="L16" s="7">
        <v>999.5900268554688</v>
      </c>
    </row>
    <row r="17" spans="1:12" ht="12.75">
      <c r="A17" s="2">
        <v>3</v>
      </c>
      <c r="B17" s="101">
        <v>7</v>
      </c>
      <c r="C17" s="102" t="s">
        <v>317</v>
      </c>
      <c r="D17" s="103" t="s">
        <v>321</v>
      </c>
      <c r="E17" s="102" t="s">
        <v>211</v>
      </c>
      <c r="F17" s="102" t="s">
        <v>7</v>
      </c>
      <c r="G17" s="102" t="s">
        <v>8</v>
      </c>
      <c r="H17" s="105"/>
      <c r="I17" s="101">
        <v>8</v>
      </c>
      <c r="J17" s="104">
        <v>59.599998474121094</v>
      </c>
      <c r="K17" s="7">
        <v>64.67696685791016</v>
      </c>
      <c r="L17" s="7">
        <v>836.780029296875</v>
      </c>
    </row>
    <row r="18" spans="1:12" ht="12.75">
      <c r="A18" s="2">
        <v>4</v>
      </c>
      <c r="B18" s="101">
        <v>525</v>
      </c>
      <c r="C18" s="102" t="s">
        <v>317</v>
      </c>
      <c r="D18" s="103" t="s">
        <v>337</v>
      </c>
      <c r="E18" s="102" t="s">
        <v>505</v>
      </c>
      <c r="F18" s="102" t="s">
        <v>9</v>
      </c>
      <c r="G18" s="102" t="s">
        <v>10</v>
      </c>
      <c r="H18" s="99"/>
      <c r="I18" s="101">
        <v>8</v>
      </c>
      <c r="J18" s="104">
        <v>59.599998474121094</v>
      </c>
      <c r="K18" s="7">
        <v>62.6096076965332</v>
      </c>
      <c r="L18" s="7">
        <v>810.030029296875</v>
      </c>
    </row>
    <row r="19" spans="1:12" ht="12.75">
      <c r="A19" s="2">
        <v>5</v>
      </c>
      <c r="B19" s="101">
        <v>21</v>
      </c>
      <c r="C19" s="102" t="s">
        <v>317</v>
      </c>
      <c r="D19" s="103" t="s">
        <v>327</v>
      </c>
      <c r="E19" s="102" t="s">
        <v>319</v>
      </c>
      <c r="F19" s="102" t="s">
        <v>11</v>
      </c>
      <c r="G19" s="102" t="s">
        <v>12</v>
      </c>
      <c r="H19" s="99"/>
      <c r="I19" s="101">
        <v>8</v>
      </c>
      <c r="J19" s="104">
        <v>59.599998474121094</v>
      </c>
      <c r="K19" s="7">
        <v>60.92148971557617</v>
      </c>
      <c r="L19" s="7">
        <v>788.1900024414062</v>
      </c>
    </row>
    <row r="20" spans="1:12" ht="12.75">
      <c r="A20" s="2">
        <v>6</v>
      </c>
      <c r="B20" s="101">
        <v>43</v>
      </c>
      <c r="C20" s="102" t="s">
        <v>317</v>
      </c>
      <c r="D20" s="103" t="s">
        <v>335</v>
      </c>
      <c r="E20" s="102" t="s">
        <v>211</v>
      </c>
      <c r="F20" s="102" t="s">
        <v>13</v>
      </c>
      <c r="G20" s="102" t="s">
        <v>14</v>
      </c>
      <c r="H20" s="99"/>
      <c r="I20" s="101">
        <v>7</v>
      </c>
      <c r="J20" s="104">
        <v>52.900001525878906</v>
      </c>
      <c r="K20" s="7">
        <v>60.518044281005864</v>
      </c>
      <c r="L20" s="7">
        <v>782.969970703125</v>
      </c>
    </row>
    <row r="21" spans="1:12" ht="12.75">
      <c r="A21" s="2" t="s">
        <v>483</v>
      </c>
      <c r="B21" s="101">
        <v>69</v>
      </c>
      <c r="C21" s="102" t="s">
        <v>317</v>
      </c>
      <c r="D21" s="103" t="s">
        <v>331</v>
      </c>
      <c r="E21" s="102" t="s">
        <v>332</v>
      </c>
      <c r="F21" s="102" t="s">
        <v>15</v>
      </c>
      <c r="G21" s="102" t="s">
        <v>486</v>
      </c>
      <c r="H21" s="99" t="s">
        <v>487</v>
      </c>
      <c r="I21" s="101">
        <v>5</v>
      </c>
      <c r="J21" s="104">
        <v>0</v>
      </c>
      <c r="K21" s="7">
        <v>0</v>
      </c>
      <c r="L21" s="7">
        <v>0</v>
      </c>
    </row>
    <row r="22" spans="1:12" ht="12.75">
      <c r="A22" s="2" t="s">
        <v>483</v>
      </c>
      <c r="B22" s="101">
        <v>26</v>
      </c>
      <c r="C22" s="102" t="s">
        <v>317</v>
      </c>
      <c r="D22" s="103" t="s">
        <v>325</v>
      </c>
      <c r="E22" s="102" t="s">
        <v>319</v>
      </c>
      <c r="F22" s="102" t="s">
        <v>16</v>
      </c>
      <c r="G22" s="102" t="s">
        <v>486</v>
      </c>
      <c r="H22" s="99" t="s">
        <v>487</v>
      </c>
      <c r="I22" s="101">
        <v>1</v>
      </c>
      <c r="J22" s="104">
        <v>0</v>
      </c>
      <c r="K22" s="7">
        <v>0</v>
      </c>
      <c r="L22" s="7">
        <v>0</v>
      </c>
    </row>
    <row r="25" spans="1:9" ht="16.5">
      <c r="A25" s="94" t="s">
        <v>298</v>
      </c>
      <c r="B25" s="114" t="s">
        <v>299</v>
      </c>
      <c r="C25" s="94" t="s">
        <v>300</v>
      </c>
      <c r="D25" s="114" t="s">
        <v>554</v>
      </c>
      <c r="E25" s="94" t="s">
        <v>302</v>
      </c>
      <c r="F25" s="114" t="s">
        <v>303</v>
      </c>
      <c r="H25" s="96"/>
      <c r="I25" s="96"/>
    </row>
    <row r="26" spans="1:11" ht="15">
      <c r="A26" s="94" t="s">
        <v>212</v>
      </c>
      <c r="B26" s="114" t="s">
        <v>343</v>
      </c>
      <c r="C26" s="2"/>
      <c r="D26" s="97"/>
      <c r="E26" s="97" t="s">
        <v>305</v>
      </c>
      <c r="F26" s="115" t="s">
        <v>225</v>
      </c>
      <c r="G26" s="2"/>
      <c r="H26" s="2"/>
      <c r="I26" s="99"/>
      <c r="K26" s="99"/>
    </row>
    <row r="27" spans="1:12" ht="15">
      <c r="A27" s="100" t="s">
        <v>307</v>
      </c>
      <c r="B27" s="100" t="s">
        <v>308</v>
      </c>
      <c r="C27" s="100" t="s">
        <v>212</v>
      </c>
      <c r="D27" s="100" t="s">
        <v>309</v>
      </c>
      <c r="E27" s="100" t="s">
        <v>213</v>
      </c>
      <c r="F27" s="100" t="s">
        <v>310</v>
      </c>
      <c r="G27" s="100" t="s">
        <v>311</v>
      </c>
      <c r="H27" s="100" t="s">
        <v>312</v>
      </c>
      <c r="I27" s="100" t="s">
        <v>313</v>
      </c>
      <c r="J27" s="100" t="s">
        <v>314</v>
      </c>
      <c r="K27" s="100" t="s">
        <v>315</v>
      </c>
      <c r="L27" s="100" t="s">
        <v>316</v>
      </c>
    </row>
    <row r="28" spans="1:12" ht="12.75">
      <c r="A28" s="2">
        <v>1</v>
      </c>
      <c r="B28" s="101">
        <v>33</v>
      </c>
      <c r="C28" s="102" t="s">
        <v>344</v>
      </c>
      <c r="D28" s="103" t="s">
        <v>345</v>
      </c>
      <c r="E28" s="102" t="s">
        <v>319</v>
      </c>
      <c r="F28" s="102" t="s">
        <v>226</v>
      </c>
      <c r="G28" s="102" t="s">
        <v>226</v>
      </c>
      <c r="H28" s="99"/>
      <c r="I28" s="101">
        <v>8</v>
      </c>
      <c r="J28" s="104">
        <v>59.599998474121094</v>
      </c>
      <c r="K28" s="7">
        <v>63.47684783935547</v>
      </c>
      <c r="L28" s="7">
        <v>1000</v>
      </c>
    </row>
    <row r="29" spans="1:12" ht="12.75">
      <c r="A29" s="2">
        <v>2</v>
      </c>
      <c r="B29" s="101">
        <v>19</v>
      </c>
      <c r="C29" s="102" t="s">
        <v>344</v>
      </c>
      <c r="D29" s="103" t="s">
        <v>594</v>
      </c>
      <c r="E29" s="102" t="s">
        <v>211</v>
      </c>
      <c r="F29" s="102" t="s">
        <v>227</v>
      </c>
      <c r="G29" s="102" t="s">
        <v>227</v>
      </c>
      <c r="H29" s="105"/>
      <c r="I29" s="101">
        <v>8</v>
      </c>
      <c r="J29" s="104">
        <v>59.599998474121094</v>
      </c>
      <c r="K29" s="7">
        <v>62.35940780639648</v>
      </c>
      <c r="L29" s="7">
        <v>982.3900146484375</v>
      </c>
    </row>
    <row r="30" spans="1:12" ht="12.75">
      <c r="A30" s="2">
        <v>3</v>
      </c>
      <c r="B30" s="101">
        <v>170</v>
      </c>
      <c r="C30" s="102" t="s">
        <v>344</v>
      </c>
      <c r="D30" s="103" t="s">
        <v>355</v>
      </c>
      <c r="E30" s="102" t="s">
        <v>356</v>
      </c>
      <c r="F30" s="102" t="s">
        <v>228</v>
      </c>
      <c r="G30" s="102" t="s">
        <v>228</v>
      </c>
      <c r="H30" s="105"/>
      <c r="I30" s="101">
        <v>8</v>
      </c>
      <c r="J30" s="104">
        <v>59.599998474121094</v>
      </c>
      <c r="K30" s="7">
        <v>61.907066345214844</v>
      </c>
      <c r="L30" s="7">
        <v>975.27001953125</v>
      </c>
    </row>
    <row r="31" spans="1:12" ht="12.75">
      <c r="A31" s="2">
        <v>4</v>
      </c>
      <c r="B31" s="101">
        <v>373</v>
      </c>
      <c r="C31" s="102" t="s">
        <v>344</v>
      </c>
      <c r="D31" s="103" t="s">
        <v>347</v>
      </c>
      <c r="E31" s="102" t="s">
        <v>211</v>
      </c>
      <c r="F31" s="102" t="s">
        <v>229</v>
      </c>
      <c r="G31" s="102" t="s">
        <v>230</v>
      </c>
      <c r="H31" s="99"/>
      <c r="I31" s="101">
        <v>7</v>
      </c>
      <c r="J31" s="104">
        <v>52.900001525878906</v>
      </c>
      <c r="K31" s="7">
        <v>60.522081756591795</v>
      </c>
      <c r="L31" s="7">
        <v>953.4500122070312</v>
      </c>
    </row>
    <row r="32" spans="1:12" ht="12.75">
      <c r="A32" s="2">
        <v>5</v>
      </c>
      <c r="B32" s="101">
        <v>52</v>
      </c>
      <c r="C32" s="102" t="s">
        <v>344</v>
      </c>
      <c r="D32" s="103" t="s">
        <v>597</v>
      </c>
      <c r="E32" s="102" t="s">
        <v>319</v>
      </c>
      <c r="F32" s="102" t="s">
        <v>0</v>
      </c>
      <c r="G32" s="102" t="s">
        <v>1</v>
      </c>
      <c r="H32" s="99"/>
      <c r="I32" s="101">
        <v>7</v>
      </c>
      <c r="J32" s="104">
        <v>52.900001525878906</v>
      </c>
      <c r="K32" s="7">
        <v>58.60557861328125</v>
      </c>
      <c r="L32" s="7">
        <v>923.260009765625</v>
      </c>
    </row>
    <row r="33" spans="1:12" ht="12.75">
      <c r="A33" s="2">
        <v>6</v>
      </c>
      <c r="B33" s="101">
        <v>29</v>
      </c>
      <c r="C33" s="102" t="s">
        <v>344</v>
      </c>
      <c r="D33" s="103" t="s">
        <v>362</v>
      </c>
      <c r="E33" s="102" t="s">
        <v>505</v>
      </c>
      <c r="F33" s="102" t="s">
        <v>2</v>
      </c>
      <c r="G33" s="102" t="s">
        <v>3</v>
      </c>
      <c r="H33" s="99"/>
      <c r="I33" s="101">
        <v>4</v>
      </c>
      <c r="J33" s="104">
        <v>32.79999923706055</v>
      </c>
      <c r="K33" s="7">
        <v>35.99736671447754</v>
      </c>
      <c r="L33" s="7">
        <v>567.0900268554688</v>
      </c>
    </row>
    <row r="34" spans="1:12" ht="12.75">
      <c r="A34" s="2" t="s">
        <v>483</v>
      </c>
      <c r="B34" s="101">
        <v>46</v>
      </c>
      <c r="C34" s="102" t="s">
        <v>344</v>
      </c>
      <c r="D34" s="103" t="s">
        <v>359</v>
      </c>
      <c r="E34" s="102" t="s">
        <v>332</v>
      </c>
      <c r="F34" s="102" t="s">
        <v>4</v>
      </c>
      <c r="G34" s="102" t="s">
        <v>486</v>
      </c>
      <c r="H34" s="99" t="s">
        <v>487</v>
      </c>
      <c r="I34" s="101">
        <v>2</v>
      </c>
      <c r="J34" s="104">
        <v>0</v>
      </c>
      <c r="K34" s="7">
        <v>0</v>
      </c>
      <c r="L34" s="7">
        <v>0</v>
      </c>
    </row>
    <row r="36" spans="1:9" ht="16.5">
      <c r="A36" s="94" t="s">
        <v>298</v>
      </c>
      <c r="B36" s="114" t="s">
        <v>299</v>
      </c>
      <c r="C36" s="94" t="s">
        <v>300</v>
      </c>
      <c r="D36" s="114" t="s">
        <v>554</v>
      </c>
      <c r="E36" s="94" t="s">
        <v>302</v>
      </c>
      <c r="F36" s="114" t="s">
        <v>365</v>
      </c>
      <c r="H36" s="96"/>
      <c r="I36" s="96"/>
    </row>
    <row r="37" spans="1:11" ht="15">
      <c r="A37" s="94" t="s">
        <v>212</v>
      </c>
      <c r="B37" s="114" t="s">
        <v>169</v>
      </c>
      <c r="C37" s="2"/>
      <c r="D37" s="97"/>
      <c r="E37" s="97" t="s">
        <v>305</v>
      </c>
      <c r="F37" s="115" t="s">
        <v>17</v>
      </c>
      <c r="G37" s="2"/>
      <c r="H37" s="2"/>
      <c r="I37" s="99"/>
      <c r="K37" s="99"/>
    </row>
    <row r="38" spans="1:12" ht="15">
      <c r="A38" s="100" t="s">
        <v>307</v>
      </c>
      <c r="B38" s="100" t="s">
        <v>308</v>
      </c>
      <c r="C38" s="100" t="s">
        <v>212</v>
      </c>
      <c r="D38" s="100" t="s">
        <v>309</v>
      </c>
      <c r="E38" s="100" t="s">
        <v>213</v>
      </c>
      <c r="F38" s="100" t="s">
        <v>310</v>
      </c>
      <c r="G38" s="100" t="s">
        <v>311</v>
      </c>
      <c r="H38" s="100" t="s">
        <v>312</v>
      </c>
      <c r="I38" s="100" t="s">
        <v>313</v>
      </c>
      <c r="J38" s="100" t="s">
        <v>314</v>
      </c>
      <c r="K38" s="100" t="s">
        <v>315</v>
      </c>
      <c r="L38" s="100" t="s">
        <v>316</v>
      </c>
    </row>
    <row r="39" spans="1:12" ht="12.75">
      <c r="A39" s="2">
        <v>1</v>
      </c>
      <c r="B39" s="101">
        <v>43</v>
      </c>
      <c r="C39" s="102" t="s">
        <v>367</v>
      </c>
      <c r="D39" s="103" t="s">
        <v>484</v>
      </c>
      <c r="E39" s="102" t="s">
        <v>211</v>
      </c>
      <c r="F39" s="102" t="s">
        <v>259</v>
      </c>
      <c r="G39" s="102" t="s">
        <v>259</v>
      </c>
      <c r="H39" s="99"/>
      <c r="I39" s="101">
        <v>6</v>
      </c>
      <c r="J39" s="104">
        <v>46.20000076293945</v>
      </c>
      <c r="K39" s="7">
        <v>69.56580047607422</v>
      </c>
      <c r="L39" s="7">
        <v>1000</v>
      </c>
    </row>
    <row r="40" spans="1:12" ht="12.75">
      <c r="A40" s="2">
        <v>2</v>
      </c>
      <c r="B40" s="101">
        <v>38</v>
      </c>
      <c r="C40" s="102" t="s">
        <v>367</v>
      </c>
      <c r="D40" s="103" t="s">
        <v>370</v>
      </c>
      <c r="E40" s="102" t="s">
        <v>319</v>
      </c>
      <c r="F40" s="102" t="s">
        <v>260</v>
      </c>
      <c r="G40" s="102" t="s">
        <v>260</v>
      </c>
      <c r="H40" s="105"/>
      <c r="I40" s="101">
        <v>6</v>
      </c>
      <c r="J40" s="104">
        <v>46.20000076293945</v>
      </c>
      <c r="K40" s="7">
        <v>62.03470001220703</v>
      </c>
      <c r="L40" s="7">
        <v>891.739990234375</v>
      </c>
    </row>
    <row r="41" spans="1:12" ht="12.75">
      <c r="A41" s="2">
        <v>3</v>
      </c>
      <c r="B41" s="101">
        <v>99</v>
      </c>
      <c r="C41" s="102" t="s">
        <v>367</v>
      </c>
      <c r="D41" s="103" t="s">
        <v>374</v>
      </c>
      <c r="E41" s="102" t="s">
        <v>319</v>
      </c>
      <c r="F41" s="102" t="s">
        <v>261</v>
      </c>
      <c r="G41" s="102" t="s">
        <v>261</v>
      </c>
      <c r="H41" s="105"/>
      <c r="I41" s="101">
        <v>6</v>
      </c>
      <c r="J41" s="104">
        <v>46.20000076293945</v>
      </c>
      <c r="K41" s="7">
        <v>61.80923309326172</v>
      </c>
      <c r="L41" s="7">
        <v>888.5</v>
      </c>
    </row>
    <row r="42" spans="1:12" ht="12.75">
      <c r="A42" s="2">
        <v>4</v>
      </c>
      <c r="B42" s="101">
        <v>7</v>
      </c>
      <c r="C42" s="102" t="s">
        <v>367</v>
      </c>
      <c r="D42" s="103" t="s">
        <v>480</v>
      </c>
      <c r="E42" s="102" t="s">
        <v>211</v>
      </c>
      <c r="F42" s="102" t="s">
        <v>262</v>
      </c>
      <c r="G42" s="102" t="s">
        <v>262</v>
      </c>
      <c r="H42" s="99"/>
      <c r="I42" s="101">
        <v>6</v>
      </c>
      <c r="J42" s="104">
        <v>46.20000076293945</v>
      </c>
      <c r="K42" s="7">
        <v>60.82126007080078</v>
      </c>
      <c r="L42" s="7">
        <v>874.2899780273438</v>
      </c>
    </row>
    <row r="43" spans="1:12" ht="12.75">
      <c r="A43" s="2">
        <v>5</v>
      </c>
      <c r="B43" s="101">
        <v>66</v>
      </c>
      <c r="C43" s="102" t="s">
        <v>367</v>
      </c>
      <c r="D43" s="103" t="s">
        <v>376</v>
      </c>
      <c r="E43" s="102" t="s">
        <v>475</v>
      </c>
      <c r="F43" s="102" t="s">
        <v>263</v>
      </c>
      <c r="G43" s="102" t="s">
        <v>263</v>
      </c>
      <c r="H43" s="99"/>
      <c r="I43" s="101">
        <v>6</v>
      </c>
      <c r="J43" s="104">
        <v>46.20000076293945</v>
      </c>
      <c r="K43" s="7">
        <v>59.70620956420898</v>
      </c>
      <c r="L43" s="7">
        <v>858.260009765625</v>
      </c>
    </row>
    <row r="44" spans="1:12" ht="12.75">
      <c r="A44" s="2">
        <v>6</v>
      </c>
      <c r="B44" s="101">
        <v>224</v>
      </c>
      <c r="C44" s="102" t="s">
        <v>367</v>
      </c>
      <c r="D44" s="103" t="s">
        <v>477</v>
      </c>
      <c r="E44" s="102" t="s">
        <v>248</v>
      </c>
      <c r="F44" s="102" t="s">
        <v>264</v>
      </c>
      <c r="G44" s="102" t="s">
        <v>265</v>
      </c>
      <c r="H44" s="99"/>
      <c r="I44" s="101">
        <v>5</v>
      </c>
      <c r="J44" s="104">
        <v>39.5</v>
      </c>
      <c r="K44" s="7">
        <v>53.73784217834473</v>
      </c>
      <c r="L44" s="7">
        <v>772.469970703125</v>
      </c>
    </row>
    <row r="45" spans="1:12" ht="12.75">
      <c r="A45" s="2">
        <v>7</v>
      </c>
      <c r="B45" s="101">
        <v>525</v>
      </c>
      <c r="C45" s="102" t="s">
        <v>367</v>
      </c>
      <c r="D45" s="103" t="s">
        <v>368</v>
      </c>
      <c r="E45" s="102" t="s">
        <v>505</v>
      </c>
      <c r="F45" s="102" t="s">
        <v>266</v>
      </c>
      <c r="G45" s="102" t="s">
        <v>267</v>
      </c>
      <c r="H45" s="99"/>
      <c r="I45" s="101">
        <v>5</v>
      </c>
      <c r="J45" s="104">
        <v>39.5</v>
      </c>
      <c r="K45" s="7">
        <v>53.57223358154297</v>
      </c>
      <c r="L45" s="7">
        <v>770.0900268554688</v>
      </c>
    </row>
    <row r="46" spans="1:12" ht="12.75">
      <c r="A46" s="2">
        <v>8</v>
      </c>
      <c r="B46" s="101">
        <v>2</v>
      </c>
      <c r="C46" s="102" t="s">
        <v>367</v>
      </c>
      <c r="D46" s="103" t="s">
        <v>557</v>
      </c>
      <c r="E46" s="102" t="s">
        <v>505</v>
      </c>
      <c r="F46" s="102" t="s">
        <v>268</v>
      </c>
      <c r="G46" s="102" t="s">
        <v>269</v>
      </c>
      <c r="H46" s="99"/>
      <c r="I46" s="101">
        <v>5</v>
      </c>
      <c r="J46" s="104">
        <v>39.5</v>
      </c>
      <c r="K46" s="7">
        <v>47.73414001464844</v>
      </c>
      <c r="L46" s="7">
        <v>686.1699829101562</v>
      </c>
    </row>
    <row r="49" spans="1:9" ht="16.5">
      <c r="A49" s="94" t="s">
        <v>298</v>
      </c>
      <c r="B49" s="114" t="s">
        <v>299</v>
      </c>
      <c r="C49" s="94" t="s">
        <v>300</v>
      </c>
      <c r="D49" s="114" t="s">
        <v>554</v>
      </c>
      <c r="E49" s="94" t="s">
        <v>302</v>
      </c>
      <c r="F49" s="114" t="s">
        <v>365</v>
      </c>
      <c r="H49" s="96"/>
      <c r="I49" s="96"/>
    </row>
    <row r="50" spans="1:11" ht="15">
      <c r="A50" s="94" t="s">
        <v>212</v>
      </c>
      <c r="B50" s="114" t="s">
        <v>187</v>
      </c>
      <c r="C50" s="2"/>
      <c r="D50" s="97"/>
      <c r="E50" s="97" t="s">
        <v>305</v>
      </c>
      <c r="F50" s="115" t="s">
        <v>17</v>
      </c>
      <c r="G50" s="2"/>
      <c r="H50" s="2"/>
      <c r="I50" s="99"/>
      <c r="K50" s="99"/>
    </row>
    <row r="51" spans="1:12" ht="15">
      <c r="A51" s="100" t="s">
        <v>307</v>
      </c>
      <c r="B51" s="100" t="s">
        <v>308</v>
      </c>
      <c r="C51" s="100" t="s">
        <v>212</v>
      </c>
      <c r="D51" s="100" t="s">
        <v>309</v>
      </c>
      <c r="E51" s="100" t="s">
        <v>213</v>
      </c>
      <c r="F51" s="100" t="s">
        <v>310</v>
      </c>
      <c r="G51" s="100" t="s">
        <v>311</v>
      </c>
      <c r="H51" s="100" t="s">
        <v>312</v>
      </c>
      <c r="I51" s="100" t="s">
        <v>313</v>
      </c>
      <c r="J51" s="100" t="s">
        <v>314</v>
      </c>
      <c r="K51" s="100" t="s">
        <v>315</v>
      </c>
      <c r="L51" s="100" t="s">
        <v>316</v>
      </c>
    </row>
    <row r="52" spans="1:12" ht="12.75">
      <c r="A52" s="2">
        <v>1</v>
      </c>
      <c r="B52" s="101">
        <v>167</v>
      </c>
      <c r="C52" s="102" t="s">
        <v>488</v>
      </c>
      <c r="D52" s="103" t="s">
        <v>493</v>
      </c>
      <c r="E52" s="102" t="s">
        <v>319</v>
      </c>
      <c r="F52" s="102" t="s">
        <v>18</v>
      </c>
      <c r="G52" s="102" t="s">
        <v>18</v>
      </c>
      <c r="H52" s="99"/>
      <c r="I52" s="101">
        <v>6</v>
      </c>
      <c r="J52" s="104">
        <v>46.20000076293945</v>
      </c>
      <c r="K52" s="7">
        <v>65.67889938354493</v>
      </c>
      <c r="L52" s="7">
        <v>1000</v>
      </c>
    </row>
    <row r="53" spans="1:12" ht="12.75">
      <c r="A53" s="2">
        <v>2</v>
      </c>
      <c r="B53" s="101">
        <v>191</v>
      </c>
      <c r="C53" s="102" t="s">
        <v>488</v>
      </c>
      <c r="D53" s="103" t="s">
        <v>489</v>
      </c>
      <c r="E53" s="102" t="s">
        <v>211</v>
      </c>
      <c r="F53" s="102" t="s">
        <v>19</v>
      </c>
      <c r="G53" s="102" t="s">
        <v>20</v>
      </c>
      <c r="H53" s="105"/>
      <c r="I53" s="101">
        <v>4</v>
      </c>
      <c r="J53" s="104">
        <v>32.79999923706055</v>
      </c>
      <c r="K53" s="7">
        <v>49.54246559143066</v>
      </c>
      <c r="L53" s="7">
        <v>754.3099975585938</v>
      </c>
    </row>
    <row r="54" spans="1:12" ht="12.75">
      <c r="A54" s="2">
        <v>3</v>
      </c>
      <c r="B54" s="101">
        <v>19</v>
      </c>
      <c r="C54" s="102" t="s">
        <v>488</v>
      </c>
      <c r="D54" s="103" t="s">
        <v>498</v>
      </c>
      <c r="E54" s="102" t="s">
        <v>211</v>
      </c>
      <c r="F54" s="102" t="s">
        <v>21</v>
      </c>
      <c r="G54" s="102" t="s">
        <v>254</v>
      </c>
      <c r="H54" s="105"/>
      <c r="I54" s="101">
        <v>4</v>
      </c>
      <c r="J54" s="104">
        <v>32.79999923706055</v>
      </c>
      <c r="K54" s="7">
        <v>46.54866714477539</v>
      </c>
      <c r="L54" s="7">
        <v>708.72998046875</v>
      </c>
    </row>
    <row r="55" spans="1:12" ht="12.75">
      <c r="A55" s="2">
        <v>4</v>
      </c>
      <c r="B55" s="101">
        <v>16</v>
      </c>
      <c r="C55" s="102" t="s">
        <v>488</v>
      </c>
      <c r="D55" s="103" t="s">
        <v>491</v>
      </c>
      <c r="E55" s="102" t="s">
        <v>505</v>
      </c>
      <c r="F55" s="102" t="s">
        <v>255</v>
      </c>
      <c r="G55" s="102" t="s">
        <v>256</v>
      </c>
      <c r="H55" s="99"/>
      <c r="I55" s="101">
        <v>4</v>
      </c>
      <c r="J55" s="104">
        <v>32.79999923706055</v>
      </c>
      <c r="K55" s="7">
        <v>44.94057083129883</v>
      </c>
      <c r="L55" s="7">
        <v>684.239990234375</v>
      </c>
    </row>
    <row r="56" spans="1:12" ht="12.75">
      <c r="A56" s="2">
        <v>5</v>
      </c>
      <c r="B56" s="101">
        <v>21</v>
      </c>
      <c r="C56" s="102" t="s">
        <v>488</v>
      </c>
      <c r="D56" s="103" t="s">
        <v>495</v>
      </c>
      <c r="E56" s="102" t="s">
        <v>319</v>
      </c>
      <c r="F56" s="102" t="s">
        <v>257</v>
      </c>
      <c r="G56" s="102" t="s">
        <v>258</v>
      </c>
      <c r="H56" s="99"/>
      <c r="I56" s="101">
        <v>4</v>
      </c>
      <c r="J56" s="104">
        <v>32.79999923706055</v>
      </c>
      <c r="K56" s="7">
        <v>40.87071647644043</v>
      </c>
      <c r="L56" s="7">
        <v>622.280029296875</v>
      </c>
    </row>
    <row r="58" spans="1:9" ht="16.5">
      <c r="A58" s="94" t="s">
        <v>298</v>
      </c>
      <c r="B58" s="114" t="s">
        <v>299</v>
      </c>
      <c r="C58" s="94" t="s">
        <v>300</v>
      </c>
      <c r="D58" s="114" t="s">
        <v>554</v>
      </c>
      <c r="E58" s="94" t="s">
        <v>302</v>
      </c>
      <c r="F58" s="114" t="s">
        <v>402</v>
      </c>
      <c r="H58" s="96"/>
      <c r="I58" s="96"/>
    </row>
    <row r="59" spans="1:11" ht="15">
      <c r="A59" s="94" t="s">
        <v>212</v>
      </c>
      <c r="B59" s="114" t="s">
        <v>403</v>
      </c>
      <c r="C59" s="2"/>
      <c r="D59" s="97"/>
      <c r="E59" s="97" t="s">
        <v>305</v>
      </c>
      <c r="F59" s="115" t="s">
        <v>270</v>
      </c>
      <c r="G59" s="2"/>
      <c r="H59" s="2"/>
      <c r="I59" s="99"/>
      <c r="K59" s="99"/>
    </row>
    <row r="60" spans="1:12" ht="15">
      <c r="A60" s="100" t="s">
        <v>307</v>
      </c>
      <c r="B60" s="100" t="s">
        <v>308</v>
      </c>
      <c r="C60" s="100" t="s">
        <v>212</v>
      </c>
      <c r="D60" s="100" t="s">
        <v>309</v>
      </c>
      <c r="E60" s="100" t="s">
        <v>213</v>
      </c>
      <c r="F60" s="100" t="s">
        <v>310</v>
      </c>
      <c r="G60" s="100" t="s">
        <v>311</v>
      </c>
      <c r="H60" s="100" t="s">
        <v>312</v>
      </c>
      <c r="I60" s="100" t="s">
        <v>313</v>
      </c>
      <c r="J60" s="100" t="s">
        <v>314</v>
      </c>
      <c r="K60" s="100" t="s">
        <v>315</v>
      </c>
      <c r="L60" s="100" t="s">
        <v>316</v>
      </c>
    </row>
    <row r="61" spans="1:12" ht="12.75">
      <c r="A61" s="2">
        <v>1</v>
      </c>
      <c r="B61" s="101">
        <v>191</v>
      </c>
      <c r="C61" s="102" t="s">
        <v>405</v>
      </c>
      <c r="D61" s="103" t="s">
        <v>408</v>
      </c>
      <c r="E61" s="102" t="s">
        <v>211</v>
      </c>
      <c r="F61" s="102" t="s">
        <v>271</v>
      </c>
      <c r="G61" s="102" t="s">
        <v>271</v>
      </c>
      <c r="H61" s="99"/>
      <c r="I61" s="101">
        <v>14</v>
      </c>
      <c r="J61" s="104">
        <v>99.80000305175781</v>
      </c>
      <c r="K61" s="7">
        <v>87.30686645507812</v>
      </c>
      <c r="L61" s="7">
        <v>1000</v>
      </c>
    </row>
    <row r="62" spans="1:12" ht="12.75">
      <c r="A62" s="2">
        <v>2</v>
      </c>
      <c r="B62" s="101">
        <v>1</v>
      </c>
      <c r="C62" s="102" t="s">
        <v>405</v>
      </c>
      <c r="D62" s="103" t="s">
        <v>406</v>
      </c>
      <c r="E62" s="102" t="s">
        <v>319</v>
      </c>
      <c r="F62" s="102" t="s">
        <v>272</v>
      </c>
      <c r="G62" s="102" t="s">
        <v>272</v>
      </c>
      <c r="H62" s="105"/>
      <c r="I62" s="101">
        <v>14</v>
      </c>
      <c r="J62" s="104">
        <v>99.80000305175781</v>
      </c>
      <c r="K62" s="7">
        <v>83.00929641723633</v>
      </c>
      <c r="L62" s="7">
        <v>950.77001953125</v>
      </c>
    </row>
    <row r="63" spans="1:12" ht="12.75">
      <c r="A63" s="2">
        <v>3</v>
      </c>
      <c r="B63" s="101">
        <v>222</v>
      </c>
      <c r="C63" s="102" t="s">
        <v>405</v>
      </c>
      <c r="D63" s="103" t="s">
        <v>433</v>
      </c>
      <c r="E63" s="102" t="s">
        <v>248</v>
      </c>
      <c r="F63" s="102" t="s">
        <v>273</v>
      </c>
      <c r="G63" s="102" t="s">
        <v>274</v>
      </c>
      <c r="H63" s="105"/>
      <c r="I63" s="101">
        <v>13</v>
      </c>
      <c r="J63" s="104">
        <v>93.0999984741211</v>
      </c>
      <c r="K63" s="7">
        <v>78.34154205322265</v>
      </c>
      <c r="L63" s="7">
        <v>897.3099975585938</v>
      </c>
    </row>
    <row r="64" spans="1:12" ht="12.75">
      <c r="A64" s="2">
        <v>4</v>
      </c>
      <c r="B64" s="101">
        <v>167</v>
      </c>
      <c r="C64" s="102" t="s">
        <v>405</v>
      </c>
      <c r="D64" s="103" t="s">
        <v>410</v>
      </c>
      <c r="E64" s="102" t="s">
        <v>319</v>
      </c>
      <c r="F64" s="102" t="s">
        <v>275</v>
      </c>
      <c r="G64" s="102" t="s">
        <v>276</v>
      </c>
      <c r="H64" s="99"/>
      <c r="I64" s="101">
        <v>13</v>
      </c>
      <c r="J64" s="104">
        <v>93.0999984741211</v>
      </c>
      <c r="K64" s="7">
        <v>78.28718719482423</v>
      </c>
      <c r="L64" s="7">
        <v>896.6799926757812</v>
      </c>
    </row>
    <row r="65" spans="1:12" ht="12.75">
      <c r="A65" s="2">
        <v>5</v>
      </c>
      <c r="B65" s="101">
        <v>7</v>
      </c>
      <c r="C65" s="102" t="s">
        <v>405</v>
      </c>
      <c r="D65" s="103" t="s">
        <v>412</v>
      </c>
      <c r="E65" s="102" t="s">
        <v>211</v>
      </c>
      <c r="F65" s="102" t="s">
        <v>277</v>
      </c>
      <c r="G65" s="102" t="s">
        <v>278</v>
      </c>
      <c r="H65" s="99"/>
      <c r="I65" s="101">
        <v>13</v>
      </c>
      <c r="J65" s="104">
        <v>93.0999984741211</v>
      </c>
      <c r="K65" s="7">
        <v>78.21320114135743</v>
      </c>
      <c r="L65" s="7">
        <v>895.8400268554688</v>
      </c>
    </row>
    <row r="66" spans="1:12" ht="12.75">
      <c r="A66" s="2">
        <v>6</v>
      </c>
      <c r="B66" s="101">
        <v>38</v>
      </c>
      <c r="C66" s="102" t="s">
        <v>405</v>
      </c>
      <c r="D66" s="103" t="s">
        <v>421</v>
      </c>
      <c r="E66" s="102" t="s">
        <v>319</v>
      </c>
      <c r="F66" s="102" t="s">
        <v>279</v>
      </c>
      <c r="G66" s="102" t="s">
        <v>126</v>
      </c>
      <c r="H66" s="99"/>
      <c r="I66" s="101">
        <v>12</v>
      </c>
      <c r="J66" s="104">
        <v>86.4000015258789</v>
      </c>
      <c r="K66" s="7">
        <v>73.4267189025879</v>
      </c>
      <c r="L66" s="7">
        <v>841.010009765625</v>
      </c>
    </row>
    <row r="67" spans="1:12" ht="12.75">
      <c r="A67" s="2">
        <v>7</v>
      </c>
      <c r="B67" s="101">
        <v>3</v>
      </c>
      <c r="C67" s="102" t="s">
        <v>405</v>
      </c>
      <c r="D67" s="103" t="s">
        <v>427</v>
      </c>
      <c r="E67" s="102" t="s">
        <v>211</v>
      </c>
      <c r="F67" s="102" t="s">
        <v>127</v>
      </c>
      <c r="G67" s="102" t="s">
        <v>128</v>
      </c>
      <c r="H67" s="99"/>
      <c r="I67" s="101">
        <v>12</v>
      </c>
      <c r="J67" s="104">
        <v>86.4000015258789</v>
      </c>
      <c r="K67" s="7">
        <v>73.40938796997071</v>
      </c>
      <c r="L67" s="7">
        <v>840.8099975585938</v>
      </c>
    </row>
    <row r="68" spans="1:12" ht="12.75">
      <c r="A68" s="2">
        <v>8</v>
      </c>
      <c r="B68" s="101">
        <v>99</v>
      </c>
      <c r="C68" s="102" t="s">
        <v>405</v>
      </c>
      <c r="D68" s="103" t="s">
        <v>435</v>
      </c>
      <c r="E68" s="102" t="s">
        <v>436</v>
      </c>
      <c r="F68" s="102" t="s">
        <v>129</v>
      </c>
      <c r="G68" s="102" t="s">
        <v>130</v>
      </c>
      <c r="H68" s="99"/>
      <c r="I68" s="101">
        <v>12</v>
      </c>
      <c r="J68" s="104">
        <v>86.4000015258789</v>
      </c>
      <c r="K68" s="7">
        <v>70.62317276000977</v>
      </c>
      <c r="L68" s="7">
        <v>808.9000244140625</v>
      </c>
    </row>
    <row r="69" spans="1:12" ht="12.75">
      <c r="A69" s="2">
        <v>9</v>
      </c>
      <c r="B69" s="101">
        <v>2</v>
      </c>
      <c r="C69" s="102" t="s">
        <v>405</v>
      </c>
      <c r="D69" s="103" t="s">
        <v>424</v>
      </c>
      <c r="E69" s="102" t="s">
        <v>505</v>
      </c>
      <c r="F69" s="102" t="s">
        <v>131</v>
      </c>
      <c r="G69" s="102" t="s">
        <v>132</v>
      </c>
      <c r="H69" s="99"/>
      <c r="I69" s="101">
        <v>10</v>
      </c>
      <c r="J69" s="104">
        <v>73</v>
      </c>
      <c r="K69" s="7">
        <v>62.37494659423828</v>
      </c>
      <c r="L69" s="7">
        <v>714.4299926757812</v>
      </c>
    </row>
    <row r="70" spans="1:12" ht="12.75">
      <c r="A70" s="2" t="s">
        <v>483</v>
      </c>
      <c r="B70" s="101">
        <v>525</v>
      </c>
      <c r="C70" s="102" t="s">
        <v>405</v>
      </c>
      <c r="D70" s="103" t="s">
        <v>418</v>
      </c>
      <c r="E70" s="102" t="s">
        <v>505</v>
      </c>
      <c r="F70" s="102" t="s">
        <v>133</v>
      </c>
      <c r="G70" s="102" t="s">
        <v>486</v>
      </c>
      <c r="H70" s="99" t="s">
        <v>487</v>
      </c>
      <c r="I70" s="101">
        <v>6</v>
      </c>
      <c r="J70" s="104">
        <v>0</v>
      </c>
      <c r="K70" s="7">
        <v>0</v>
      </c>
      <c r="L70" s="7">
        <v>0</v>
      </c>
    </row>
    <row r="71" spans="1:12" ht="12.75">
      <c r="A71" s="2" t="s">
        <v>483</v>
      </c>
      <c r="B71" s="101">
        <v>16</v>
      </c>
      <c r="C71" s="102" t="s">
        <v>405</v>
      </c>
      <c r="D71" s="103" t="s">
        <v>430</v>
      </c>
      <c r="E71" s="102" t="s">
        <v>505</v>
      </c>
      <c r="F71" s="102" t="s">
        <v>134</v>
      </c>
      <c r="G71" s="102" t="s">
        <v>486</v>
      </c>
      <c r="H71" s="99" t="s">
        <v>487</v>
      </c>
      <c r="I71" s="101">
        <v>6</v>
      </c>
      <c r="J71" s="104">
        <v>0</v>
      </c>
      <c r="K71" s="7">
        <v>0</v>
      </c>
      <c r="L71" s="7">
        <v>0</v>
      </c>
    </row>
    <row r="72" spans="1:12" ht="12.75">
      <c r="A72" s="2" t="s">
        <v>483</v>
      </c>
      <c r="B72" s="101">
        <v>11</v>
      </c>
      <c r="C72" s="102" t="s">
        <v>405</v>
      </c>
      <c r="D72" s="103" t="s">
        <v>415</v>
      </c>
      <c r="E72" s="102" t="s">
        <v>332</v>
      </c>
      <c r="F72" s="102" t="s">
        <v>135</v>
      </c>
      <c r="G72" s="102" t="s">
        <v>486</v>
      </c>
      <c r="H72" s="99" t="s">
        <v>487</v>
      </c>
      <c r="I72" s="101">
        <v>4</v>
      </c>
      <c r="J72" s="104">
        <v>0</v>
      </c>
      <c r="K72" s="7">
        <v>0</v>
      </c>
      <c r="L72" s="7">
        <v>0</v>
      </c>
    </row>
    <row r="74" spans="1:9" ht="16.5">
      <c r="A74" s="94" t="s">
        <v>298</v>
      </c>
      <c r="B74" s="114" t="s">
        <v>299</v>
      </c>
      <c r="C74" s="94" t="s">
        <v>300</v>
      </c>
      <c r="D74" s="114" t="s">
        <v>554</v>
      </c>
      <c r="E74" s="94" t="s">
        <v>302</v>
      </c>
      <c r="F74" s="114" t="s">
        <v>402</v>
      </c>
      <c r="H74" s="96"/>
      <c r="I74" s="96"/>
    </row>
    <row r="75" spans="1:11" ht="15">
      <c r="A75" s="94" t="s">
        <v>212</v>
      </c>
      <c r="B75" s="114" t="s">
        <v>438</v>
      </c>
      <c r="C75" s="2"/>
      <c r="D75" s="97"/>
      <c r="E75" s="97" t="s">
        <v>305</v>
      </c>
      <c r="F75" s="115" t="s">
        <v>270</v>
      </c>
      <c r="G75" s="2"/>
      <c r="H75" s="2"/>
      <c r="I75" s="99"/>
      <c r="K75" s="99"/>
    </row>
    <row r="76" spans="1:12" ht="15">
      <c r="A76" s="100" t="s">
        <v>307</v>
      </c>
      <c r="B76" s="100" t="s">
        <v>308</v>
      </c>
      <c r="C76" s="100" t="s">
        <v>212</v>
      </c>
      <c r="D76" s="100" t="s">
        <v>309</v>
      </c>
      <c r="E76" s="100" t="s">
        <v>213</v>
      </c>
      <c r="F76" s="100" t="s">
        <v>310</v>
      </c>
      <c r="G76" s="100" t="s">
        <v>311</v>
      </c>
      <c r="H76" s="100" t="s">
        <v>312</v>
      </c>
      <c r="I76" s="100" t="s">
        <v>313</v>
      </c>
      <c r="J76" s="100" t="s">
        <v>314</v>
      </c>
      <c r="K76" s="100" t="s">
        <v>315</v>
      </c>
      <c r="L76" s="100" t="s">
        <v>316</v>
      </c>
    </row>
    <row r="77" spans="1:12" ht="12.75">
      <c r="A77" s="2">
        <v>1</v>
      </c>
      <c r="B77" s="101">
        <v>373</v>
      </c>
      <c r="C77" s="102" t="s">
        <v>439</v>
      </c>
      <c r="D77" s="103" t="s">
        <v>444</v>
      </c>
      <c r="E77" s="102" t="s">
        <v>211</v>
      </c>
      <c r="F77" s="102" t="s">
        <v>136</v>
      </c>
      <c r="G77" s="102" t="s">
        <v>136</v>
      </c>
      <c r="H77" s="99"/>
      <c r="I77" s="101">
        <v>12</v>
      </c>
      <c r="J77" s="104">
        <v>86.4000015258789</v>
      </c>
      <c r="K77" s="7">
        <v>71.21465606689453</v>
      </c>
      <c r="L77" s="7">
        <v>1000</v>
      </c>
    </row>
    <row r="78" spans="1:12" ht="12.75">
      <c r="A78" s="2">
        <v>2</v>
      </c>
      <c r="B78" s="101">
        <v>70</v>
      </c>
      <c r="C78" s="102" t="s">
        <v>439</v>
      </c>
      <c r="D78" s="103" t="s">
        <v>453</v>
      </c>
      <c r="E78" s="102" t="s">
        <v>211</v>
      </c>
      <c r="F78" s="102" t="s">
        <v>137</v>
      </c>
      <c r="G78" s="102" t="s">
        <v>137</v>
      </c>
      <c r="H78" s="105"/>
      <c r="I78" s="101">
        <v>12</v>
      </c>
      <c r="J78" s="104">
        <v>86.4000015258789</v>
      </c>
      <c r="K78" s="7">
        <v>71.06464462280273</v>
      </c>
      <c r="L78" s="7">
        <v>997.8900146484375</v>
      </c>
    </row>
    <row r="79" spans="1:12" ht="12.75">
      <c r="A79" s="2">
        <v>3</v>
      </c>
      <c r="B79" s="101">
        <v>4</v>
      </c>
      <c r="C79" s="102" t="s">
        <v>439</v>
      </c>
      <c r="D79" s="103" t="s">
        <v>462</v>
      </c>
      <c r="E79" s="102" t="s">
        <v>248</v>
      </c>
      <c r="F79" s="102" t="s">
        <v>138</v>
      </c>
      <c r="G79" s="102" t="s">
        <v>139</v>
      </c>
      <c r="H79" s="105"/>
      <c r="I79" s="101">
        <v>11</v>
      </c>
      <c r="J79" s="104">
        <v>79.69999694824219</v>
      </c>
      <c r="K79" s="7">
        <v>67.45122756958008</v>
      </c>
      <c r="L79" s="7">
        <v>947.1500244140625</v>
      </c>
    </row>
    <row r="80" spans="1:12" ht="12.75">
      <c r="A80" s="2">
        <v>4</v>
      </c>
      <c r="B80" s="101">
        <v>170</v>
      </c>
      <c r="C80" s="102" t="s">
        <v>439</v>
      </c>
      <c r="D80" s="103" t="s">
        <v>468</v>
      </c>
      <c r="E80" s="102" t="s">
        <v>475</v>
      </c>
      <c r="F80" s="102" t="s">
        <v>140</v>
      </c>
      <c r="G80" s="102" t="s">
        <v>141</v>
      </c>
      <c r="H80" s="99"/>
      <c r="I80" s="101">
        <v>11</v>
      </c>
      <c r="J80" s="104">
        <v>79.69999694824219</v>
      </c>
      <c r="K80" s="7">
        <v>66.12141494750976</v>
      </c>
      <c r="L80" s="7">
        <v>928.47998046875</v>
      </c>
    </row>
    <row r="81" spans="1:12" ht="12.75">
      <c r="A81" s="2">
        <v>5</v>
      </c>
      <c r="B81" s="101">
        <v>29</v>
      </c>
      <c r="C81" s="102" t="s">
        <v>439</v>
      </c>
      <c r="D81" s="103" t="s">
        <v>456</v>
      </c>
      <c r="E81" s="102" t="s">
        <v>505</v>
      </c>
      <c r="F81" s="102" t="s">
        <v>142</v>
      </c>
      <c r="G81" s="102" t="s">
        <v>143</v>
      </c>
      <c r="H81" s="99"/>
      <c r="I81" s="101">
        <v>10</v>
      </c>
      <c r="J81" s="104">
        <v>73</v>
      </c>
      <c r="K81" s="7">
        <v>62.52006912231445</v>
      </c>
      <c r="L81" s="7">
        <v>877.9099731445312</v>
      </c>
    </row>
    <row r="82" spans="1:12" ht="12.75">
      <c r="A82" s="2">
        <v>6</v>
      </c>
      <c r="B82" s="101">
        <v>69</v>
      </c>
      <c r="C82" s="102" t="s">
        <v>439</v>
      </c>
      <c r="D82" s="103" t="s">
        <v>465</v>
      </c>
      <c r="E82" s="102" t="s">
        <v>332</v>
      </c>
      <c r="F82" s="102" t="s">
        <v>144</v>
      </c>
      <c r="G82" s="102" t="s">
        <v>145</v>
      </c>
      <c r="H82" s="99"/>
      <c r="I82" s="101">
        <v>10</v>
      </c>
      <c r="J82" s="104">
        <v>73</v>
      </c>
      <c r="K82" s="7">
        <v>59.15681076049805</v>
      </c>
      <c r="L82" s="7">
        <v>830.6799926757812</v>
      </c>
    </row>
    <row r="83" spans="1:12" ht="12.75">
      <c r="A83" s="2">
        <v>7</v>
      </c>
      <c r="B83" s="101">
        <v>10</v>
      </c>
      <c r="C83" s="102" t="s">
        <v>439</v>
      </c>
      <c r="D83" s="103" t="s">
        <v>459</v>
      </c>
      <c r="E83" s="102" t="s">
        <v>505</v>
      </c>
      <c r="F83" s="102" t="s">
        <v>146</v>
      </c>
      <c r="G83" s="102" t="s">
        <v>147</v>
      </c>
      <c r="H83" s="99"/>
      <c r="I83" s="101">
        <v>10</v>
      </c>
      <c r="J83" s="104">
        <v>73</v>
      </c>
      <c r="K83" s="7">
        <v>57.96743087768555</v>
      </c>
      <c r="L83" s="7">
        <v>813.97998046875</v>
      </c>
    </row>
    <row r="84" spans="1:12" ht="12.75">
      <c r="A84" s="2">
        <v>8</v>
      </c>
      <c r="B84" s="101">
        <v>46</v>
      </c>
      <c r="C84" s="102" t="s">
        <v>439</v>
      </c>
      <c r="D84" s="103" t="s">
        <v>450</v>
      </c>
      <c r="E84" s="102" t="s">
        <v>436</v>
      </c>
      <c r="F84" s="102" t="s">
        <v>148</v>
      </c>
      <c r="G84" s="102" t="s">
        <v>149</v>
      </c>
      <c r="H84" s="99"/>
      <c r="I84" s="101">
        <v>9</v>
      </c>
      <c r="J84" s="104">
        <v>66.30000305175781</v>
      </c>
      <c r="K84" s="7">
        <v>56.636413192749025</v>
      </c>
      <c r="L84" s="7">
        <v>795.2899780273438</v>
      </c>
    </row>
    <row r="85" spans="1:12" ht="12.75">
      <c r="A85" s="2" t="s">
        <v>483</v>
      </c>
      <c r="B85" s="101">
        <v>19</v>
      </c>
      <c r="C85" s="102" t="s">
        <v>439</v>
      </c>
      <c r="D85" s="103" t="s">
        <v>447</v>
      </c>
      <c r="E85" s="102" t="s">
        <v>332</v>
      </c>
      <c r="F85" s="102" t="s">
        <v>150</v>
      </c>
      <c r="G85" s="102" t="s">
        <v>486</v>
      </c>
      <c r="H85" s="99" t="s">
        <v>487</v>
      </c>
      <c r="I85" s="101">
        <v>2</v>
      </c>
      <c r="J85" s="104">
        <v>0</v>
      </c>
      <c r="K85" s="7">
        <v>0</v>
      </c>
      <c r="L85" s="7">
        <v>0</v>
      </c>
    </row>
    <row r="86" spans="1:12" ht="12.75">
      <c r="A86" s="2" t="s">
        <v>483</v>
      </c>
      <c r="B86" s="101">
        <v>35</v>
      </c>
      <c r="C86" s="102" t="s">
        <v>439</v>
      </c>
      <c r="D86" s="103" t="s">
        <v>442</v>
      </c>
      <c r="E86" s="102" t="s">
        <v>319</v>
      </c>
      <c r="F86" s="102" t="s">
        <v>151</v>
      </c>
      <c r="G86" s="102" t="s">
        <v>486</v>
      </c>
      <c r="H86" s="99" t="s">
        <v>487</v>
      </c>
      <c r="I86" s="101">
        <v>2</v>
      </c>
      <c r="J86" s="104">
        <v>0</v>
      </c>
      <c r="K86" s="7">
        <v>0</v>
      </c>
      <c r="L86" s="7">
        <v>0</v>
      </c>
    </row>
  </sheetData>
  <sheetProtection/>
  <printOptions/>
  <pageMargins left="0.15748031496062992" right="0.15748031496062992" top="0.1968503937007874" bottom="0.2362204724409449" header="0" footer="0"/>
  <pageSetup fitToHeight="2" fitToWidth="1" horizontalDpi="360" verticalDpi="360" orientation="portrait" paperSize="9" scale="52"/>
  <rowBreaks count="1" manualBreakCount="1">
    <brk id="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5.421875" style="0" customWidth="1"/>
    <col min="2" max="2" width="22.421875" style="0" customWidth="1"/>
    <col min="3" max="3" width="11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0.00390625" style="0" customWidth="1"/>
  </cols>
  <sheetData>
    <row r="1" spans="1:8" ht="15">
      <c r="A1" s="3"/>
      <c r="B1" s="4"/>
      <c r="C1" s="5"/>
      <c r="D1" s="5"/>
      <c r="E1" s="4"/>
      <c r="F1" s="4"/>
      <c r="G1" s="4"/>
      <c r="H1" s="2"/>
    </row>
    <row r="2" spans="1:8" ht="15">
      <c r="A2" s="3"/>
      <c r="B2" s="4"/>
      <c r="C2" s="5"/>
      <c r="D2" s="5"/>
      <c r="E2" s="4"/>
      <c r="F2" s="4"/>
      <c r="G2" s="4"/>
      <c r="H2" s="2"/>
    </row>
    <row r="3" spans="1:8" ht="15">
      <c r="A3" s="3"/>
      <c r="B3" s="4"/>
      <c r="C3" s="5"/>
      <c r="D3" s="5"/>
      <c r="E3" s="4"/>
      <c r="F3" s="4"/>
      <c r="G3" s="4"/>
      <c r="H3" s="2"/>
    </row>
    <row r="4" spans="1:8" ht="15">
      <c r="A4" s="3"/>
      <c r="B4" s="4"/>
      <c r="C4" s="5"/>
      <c r="D4" s="5"/>
      <c r="E4" s="4"/>
      <c r="F4" s="4"/>
      <c r="G4" s="4"/>
      <c r="H4" s="2"/>
    </row>
    <row r="5" spans="1:8" ht="15">
      <c r="A5" s="3"/>
      <c r="B5" s="4"/>
      <c r="C5" s="5"/>
      <c r="D5" s="5"/>
      <c r="E5" s="4"/>
      <c r="F5" s="4"/>
      <c r="G5" s="4"/>
      <c r="H5" s="2"/>
    </row>
    <row r="6" spans="1:8" ht="15">
      <c r="A6" s="3"/>
      <c r="B6" s="4"/>
      <c r="C6" s="5"/>
      <c r="D6" s="5"/>
      <c r="E6" s="4"/>
      <c r="F6" s="4"/>
      <c r="G6" s="4"/>
      <c r="H6" s="2"/>
    </row>
    <row r="7" spans="1:8" ht="15">
      <c r="A7" s="3"/>
      <c r="B7" s="4"/>
      <c r="C7" s="5"/>
      <c r="D7" s="5"/>
      <c r="E7" s="4"/>
      <c r="F7" s="4"/>
      <c r="G7" s="4"/>
      <c r="H7" s="2"/>
    </row>
    <row r="8" spans="1:8" ht="15">
      <c r="A8" s="3"/>
      <c r="B8" s="4"/>
      <c r="C8" s="5"/>
      <c r="D8" s="5"/>
      <c r="E8" s="4"/>
      <c r="F8" s="4"/>
      <c r="G8" s="4"/>
      <c r="H8" s="2"/>
    </row>
    <row r="9" spans="1:8" ht="15">
      <c r="A9" s="3"/>
      <c r="B9" s="4"/>
      <c r="C9" s="5"/>
      <c r="D9" s="5"/>
      <c r="E9" s="4"/>
      <c r="F9" s="4"/>
      <c r="G9" s="4"/>
      <c r="H9" s="2"/>
    </row>
    <row r="10" spans="1:8" ht="19.5">
      <c r="A10" s="1" t="s">
        <v>214</v>
      </c>
      <c r="B10" s="1"/>
      <c r="C10" s="1"/>
      <c r="D10" s="1"/>
      <c r="E10" s="1"/>
      <c r="F10" s="1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1:9" ht="16.5">
      <c r="A12" s="94" t="s">
        <v>298</v>
      </c>
      <c r="B12" s="116" t="s">
        <v>299</v>
      </c>
      <c r="C12" s="94" t="s">
        <v>300</v>
      </c>
      <c r="D12" s="116" t="s">
        <v>555</v>
      </c>
      <c r="E12" s="94" t="s">
        <v>302</v>
      </c>
      <c r="F12" s="116" t="s">
        <v>303</v>
      </c>
      <c r="H12" s="96"/>
      <c r="I12" s="96"/>
    </row>
    <row r="13" spans="1:11" ht="15">
      <c r="A13" s="94" t="s">
        <v>212</v>
      </c>
      <c r="B13" s="116" t="s">
        <v>304</v>
      </c>
      <c r="C13" s="2"/>
      <c r="D13" s="97"/>
      <c r="E13" s="97" t="s">
        <v>305</v>
      </c>
      <c r="F13" s="117" t="s">
        <v>23</v>
      </c>
      <c r="G13" s="2"/>
      <c r="H13" s="2"/>
      <c r="I13" s="99"/>
      <c r="K13" s="99"/>
    </row>
    <row r="14" spans="1:12" ht="15">
      <c r="A14" s="100" t="s">
        <v>307</v>
      </c>
      <c r="B14" s="100" t="s">
        <v>308</v>
      </c>
      <c r="C14" s="100" t="s">
        <v>212</v>
      </c>
      <c r="D14" s="100" t="s">
        <v>309</v>
      </c>
      <c r="E14" s="100" t="s">
        <v>213</v>
      </c>
      <c r="F14" s="100" t="s">
        <v>310</v>
      </c>
      <c r="G14" s="100" t="s">
        <v>311</v>
      </c>
      <c r="H14" s="100" t="s">
        <v>312</v>
      </c>
      <c r="I14" s="100" t="s">
        <v>313</v>
      </c>
      <c r="J14" s="100" t="s">
        <v>314</v>
      </c>
      <c r="K14" s="100" t="s">
        <v>315</v>
      </c>
      <c r="L14" s="100" t="s">
        <v>316</v>
      </c>
    </row>
    <row r="15" spans="1:12" ht="12.75">
      <c r="A15" s="2">
        <v>1</v>
      </c>
      <c r="B15" s="101">
        <v>1</v>
      </c>
      <c r="C15" s="102" t="s">
        <v>317</v>
      </c>
      <c r="D15" s="103" t="s">
        <v>318</v>
      </c>
      <c r="E15" s="102" t="s">
        <v>319</v>
      </c>
      <c r="F15" s="102" t="s">
        <v>24</v>
      </c>
      <c r="G15" s="102" t="s">
        <v>24</v>
      </c>
      <c r="H15" s="99"/>
      <c r="I15" s="101">
        <v>14</v>
      </c>
      <c r="J15" s="104">
        <v>90.69999694824219</v>
      </c>
      <c r="K15" s="7">
        <v>111.68383941650391</v>
      </c>
      <c r="L15" s="7">
        <v>1000</v>
      </c>
    </row>
    <row r="16" spans="1:12" ht="12.75">
      <c r="A16" s="2">
        <v>2</v>
      </c>
      <c r="B16" s="101">
        <v>167</v>
      </c>
      <c r="C16" s="102" t="s">
        <v>317</v>
      </c>
      <c r="D16" s="103" t="s">
        <v>325</v>
      </c>
      <c r="E16" s="102" t="s">
        <v>319</v>
      </c>
      <c r="F16" s="102" t="s">
        <v>25</v>
      </c>
      <c r="G16" s="102" t="s">
        <v>25</v>
      </c>
      <c r="H16" s="105"/>
      <c r="I16" s="101">
        <v>14</v>
      </c>
      <c r="J16" s="104">
        <v>90.69999694824219</v>
      </c>
      <c r="K16" s="7">
        <v>111.27128219604492</v>
      </c>
      <c r="L16" s="7">
        <v>996.2999877929688</v>
      </c>
    </row>
    <row r="17" spans="1:12" ht="12.75">
      <c r="A17" s="2">
        <v>3</v>
      </c>
      <c r="B17" s="101">
        <v>7</v>
      </c>
      <c r="C17" s="102" t="s">
        <v>317</v>
      </c>
      <c r="D17" s="103" t="s">
        <v>321</v>
      </c>
      <c r="E17" s="102" t="s">
        <v>211</v>
      </c>
      <c r="F17" s="102" t="s">
        <v>26</v>
      </c>
      <c r="G17" s="102" t="s">
        <v>26</v>
      </c>
      <c r="H17" s="105"/>
      <c r="I17" s="101">
        <v>14</v>
      </c>
      <c r="J17" s="104">
        <v>90.69999694824219</v>
      </c>
      <c r="K17" s="7">
        <v>104.72869720458985</v>
      </c>
      <c r="L17" s="7">
        <v>937.719970703125</v>
      </c>
    </row>
    <row r="18" spans="1:12" ht="12.75">
      <c r="A18" s="2">
        <v>4</v>
      </c>
      <c r="B18" s="101">
        <v>87</v>
      </c>
      <c r="C18" s="102" t="s">
        <v>317</v>
      </c>
      <c r="D18" s="103" t="s">
        <v>337</v>
      </c>
      <c r="E18" s="102" t="s">
        <v>505</v>
      </c>
      <c r="F18" s="102" t="s">
        <v>27</v>
      </c>
      <c r="G18" s="102" t="s">
        <v>28</v>
      </c>
      <c r="H18" s="99"/>
      <c r="I18" s="101">
        <v>13</v>
      </c>
      <c r="J18" s="104">
        <v>84.69999694824219</v>
      </c>
      <c r="K18" s="7">
        <v>103.61278839111328</v>
      </c>
      <c r="L18" s="7">
        <v>927.72998046875</v>
      </c>
    </row>
    <row r="19" spans="1:12" ht="12.75">
      <c r="A19" s="2">
        <v>5</v>
      </c>
      <c r="B19" s="101">
        <v>43</v>
      </c>
      <c r="C19" s="102" t="s">
        <v>317</v>
      </c>
      <c r="D19" s="103" t="s">
        <v>335</v>
      </c>
      <c r="E19" s="102" t="s">
        <v>211</v>
      </c>
      <c r="F19" s="102" t="s">
        <v>29</v>
      </c>
      <c r="G19" s="102" t="s">
        <v>30</v>
      </c>
      <c r="H19" s="99"/>
      <c r="I19" s="101">
        <v>13</v>
      </c>
      <c r="J19" s="104">
        <v>84.69999694824219</v>
      </c>
      <c r="K19" s="7">
        <v>99.4653533935547</v>
      </c>
      <c r="L19" s="7">
        <v>890.5900268554688</v>
      </c>
    </row>
    <row r="20" spans="1:12" ht="12.75">
      <c r="A20" s="2">
        <v>6</v>
      </c>
      <c r="B20" s="101">
        <v>11</v>
      </c>
      <c r="C20" s="102" t="s">
        <v>317</v>
      </c>
      <c r="D20" s="103" t="s">
        <v>340</v>
      </c>
      <c r="E20" s="102" t="s">
        <v>332</v>
      </c>
      <c r="F20" s="102" t="s">
        <v>31</v>
      </c>
      <c r="G20" s="102" t="s">
        <v>32</v>
      </c>
      <c r="H20" s="99"/>
      <c r="I20" s="101">
        <v>12</v>
      </c>
      <c r="J20" s="104">
        <v>78.69999694824219</v>
      </c>
      <c r="K20" s="7">
        <v>91.83494338989259</v>
      </c>
      <c r="L20" s="7">
        <v>822.27001953125</v>
      </c>
    </row>
    <row r="21" spans="1:12" ht="12.75">
      <c r="A21" s="2">
        <v>7</v>
      </c>
      <c r="B21" s="101">
        <v>54</v>
      </c>
      <c r="C21" s="102" t="s">
        <v>317</v>
      </c>
      <c r="D21" s="103" t="s">
        <v>331</v>
      </c>
      <c r="E21" s="102" t="s">
        <v>332</v>
      </c>
      <c r="F21" s="102" t="s">
        <v>33</v>
      </c>
      <c r="G21" s="102" t="s">
        <v>34</v>
      </c>
      <c r="H21" s="99"/>
      <c r="I21" s="101">
        <v>12</v>
      </c>
      <c r="J21" s="104">
        <v>78.69999694824219</v>
      </c>
      <c r="K21" s="7">
        <v>91.11023025512695</v>
      </c>
      <c r="L21" s="7">
        <v>815.780029296875</v>
      </c>
    </row>
    <row r="22" spans="1:12" ht="12.75">
      <c r="A22" s="2" t="s">
        <v>483</v>
      </c>
      <c r="B22" s="101">
        <v>21</v>
      </c>
      <c r="C22" s="102" t="s">
        <v>317</v>
      </c>
      <c r="D22" s="103" t="s">
        <v>327</v>
      </c>
      <c r="E22" s="102" t="s">
        <v>319</v>
      </c>
      <c r="F22" s="102" t="s">
        <v>35</v>
      </c>
      <c r="G22" s="102" t="s">
        <v>486</v>
      </c>
      <c r="H22" s="99" t="s">
        <v>487</v>
      </c>
      <c r="I22" s="101">
        <v>12</v>
      </c>
      <c r="J22" s="104">
        <v>0</v>
      </c>
      <c r="K22" s="7">
        <v>0</v>
      </c>
      <c r="L22" s="7">
        <v>0</v>
      </c>
    </row>
    <row r="23" spans="1:12" ht="12.75">
      <c r="A23" s="2" t="s">
        <v>483</v>
      </c>
      <c r="B23" s="101">
        <v>3</v>
      </c>
      <c r="C23" s="102" t="s">
        <v>317</v>
      </c>
      <c r="D23" s="103" t="s">
        <v>323</v>
      </c>
      <c r="E23" s="102" t="s">
        <v>248</v>
      </c>
      <c r="F23" s="102" t="s">
        <v>36</v>
      </c>
      <c r="G23" s="102" t="s">
        <v>486</v>
      </c>
      <c r="H23" s="99" t="s">
        <v>487</v>
      </c>
      <c r="I23" s="101">
        <v>8</v>
      </c>
      <c r="J23" s="104">
        <v>0</v>
      </c>
      <c r="K23" s="7">
        <v>0</v>
      </c>
      <c r="L23" s="7">
        <v>0</v>
      </c>
    </row>
    <row r="25" spans="1:9" ht="16.5">
      <c r="A25" s="94" t="s">
        <v>298</v>
      </c>
      <c r="B25" s="116" t="s">
        <v>299</v>
      </c>
      <c r="C25" s="94" t="s">
        <v>300</v>
      </c>
      <c r="D25" s="116" t="s">
        <v>555</v>
      </c>
      <c r="E25" s="94" t="s">
        <v>302</v>
      </c>
      <c r="F25" s="116" t="s">
        <v>303</v>
      </c>
      <c r="H25" s="96"/>
      <c r="I25" s="96"/>
    </row>
    <row r="26" spans="1:11" ht="15">
      <c r="A26" s="94" t="s">
        <v>212</v>
      </c>
      <c r="B26" s="116" t="s">
        <v>343</v>
      </c>
      <c r="C26" s="2"/>
      <c r="D26" s="97"/>
      <c r="E26" s="97" t="s">
        <v>305</v>
      </c>
      <c r="F26" s="117" t="s">
        <v>23</v>
      </c>
      <c r="G26" s="2"/>
      <c r="H26" s="2"/>
      <c r="I26" s="99"/>
      <c r="K26" s="99"/>
    </row>
    <row r="27" spans="1:12" ht="15">
      <c r="A27" s="100" t="s">
        <v>307</v>
      </c>
      <c r="B27" s="100" t="s">
        <v>308</v>
      </c>
      <c r="C27" s="100" t="s">
        <v>212</v>
      </c>
      <c r="D27" s="100" t="s">
        <v>309</v>
      </c>
      <c r="E27" s="100" t="s">
        <v>213</v>
      </c>
      <c r="F27" s="100" t="s">
        <v>310</v>
      </c>
      <c r="G27" s="100" t="s">
        <v>311</v>
      </c>
      <c r="H27" s="100" t="s">
        <v>312</v>
      </c>
      <c r="I27" s="100" t="s">
        <v>313</v>
      </c>
      <c r="J27" s="100" t="s">
        <v>314</v>
      </c>
      <c r="K27" s="100" t="s">
        <v>315</v>
      </c>
      <c r="L27" s="100" t="s">
        <v>316</v>
      </c>
    </row>
    <row r="28" spans="1:12" ht="12.75">
      <c r="A28" s="2">
        <v>1</v>
      </c>
      <c r="B28" s="101">
        <v>33</v>
      </c>
      <c r="C28" s="102" t="s">
        <v>344</v>
      </c>
      <c r="D28" s="103" t="s">
        <v>345</v>
      </c>
      <c r="E28" s="102" t="s">
        <v>319</v>
      </c>
      <c r="F28" s="102" t="s">
        <v>37</v>
      </c>
      <c r="G28" s="102" t="s">
        <v>37</v>
      </c>
      <c r="H28" s="99"/>
      <c r="I28" s="101">
        <v>13</v>
      </c>
      <c r="J28" s="104">
        <v>84.69999694824219</v>
      </c>
      <c r="K28" s="7">
        <v>97.76429901123048</v>
      </c>
      <c r="L28" s="7">
        <v>1000</v>
      </c>
    </row>
    <row r="29" spans="1:12" ht="12.75">
      <c r="A29" s="2">
        <v>2</v>
      </c>
      <c r="B29" s="101">
        <v>52</v>
      </c>
      <c r="C29" s="102" t="s">
        <v>344</v>
      </c>
      <c r="D29" s="103" t="s">
        <v>597</v>
      </c>
      <c r="E29" s="102" t="s">
        <v>319</v>
      </c>
      <c r="F29" s="102" t="s">
        <v>38</v>
      </c>
      <c r="G29" s="102" t="s">
        <v>38</v>
      </c>
      <c r="H29" s="105"/>
      <c r="I29" s="101">
        <v>13</v>
      </c>
      <c r="J29" s="104">
        <v>84.69999694824219</v>
      </c>
      <c r="K29" s="7">
        <v>97.61563339233399</v>
      </c>
      <c r="L29" s="7">
        <v>998.469970703125</v>
      </c>
    </row>
    <row r="30" spans="1:12" ht="12.75">
      <c r="A30" s="2">
        <v>3</v>
      </c>
      <c r="B30" s="101">
        <v>19</v>
      </c>
      <c r="C30" s="102" t="s">
        <v>344</v>
      </c>
      <c r="D30" s="103" t="s">
        <v>594</v>
      </c>
      <c r="E30" s="102" t="s">
        <v>211</v>
      </c>
      <c r="F30" s="102" t="s">
        <v>39</v>
      </c>
      <c r="G30" s="102" t="s">
        <v>40</v>
      </c>
      <c r="H30" s="105"/>
      <c r="I30" s="101">
        <v>12</v>
      </c>
      <c r="J30" s="104">
        <v>78.69999694824219</v>
      </c>
      <c r="K30" s="7">
        <v>95.6154281616211</v>
      </c>
      <c r="L30" s="7">
        <v>978.010009765625</v>
      </c>
    </row>
    <row r="31" spans="1:12" ht="12.75">
      <c r="A31" s="2">
        <v>4</v>
      </c>
      <c r="B31" s="101">
        <v>373</v>
      </c>
      <c r="C31" s="102" t="s">
        <v>344</v>
      </c>
      <c r="D31" s="103" t="s">
        <v>347</v>
      </c>
      <c r="E31" s="102" t="s">
        <v>211</v>
      </c>
      <c r="F31" s="102" t="s">
        <v>41</v>
      </c>
      <c r="G31" s="102" t="s">
        <v>42</v>
      </c>
      <c r="H31" s="99"/>
      <c r="I31" s="101">
        <v>12</v>
      </c>
      <c r="J31" s="104">
        <v>78.69999694824219</v>
      </c>
      <c r="K31" s="7">
        <v>95.44407577514649</v>
      </c>
      <c r="L31" s="7">
        <v>976.260009765625</v>
      </c>
    </row>
    <row r="32" spans="1:12" ht="12.75">
      <c r="A32" s="2">
        <v>5</v>
      </c>
      <c r="B32" s="101">
        <v>170</v>
      </c>
      <c r="C32" s="102" t="s">
        <v>344</v>
      </c>
      <c r="D32" s="103" t="s">
        <v>355</v>
      </c>
      <c r="E32" s="102" t="s">
        <v>356</v>
      </c>
      <c r="F32" s="102" t="s">
        <v>43</v>
      </c>
      <c r="G32" s="102" t="s">
        <v>44</v>
      </c>
      <c r="H32" s="99"/>
      <c r="I32" s="101">
        <v>12</v>
      </c>
      <c r="J32" s="104">
        <v>78.69999694824219</v>
      </c>
      <c r="K32" s="7">
        <v>94.64980545043946</v>
      </c>
      <c r="L32" s="7">
        <v>968.1400146484375</v>
      </c>
    </row>
    <row r="33" spans="1:12" ht="12.75">
      <c r="A33" s="2">
        <v>6</v>
      </c>
      <c r="B33" s="101">
        <v>46</v>
      </c>
      <c r="C33" s="102" t="s">
        <v>344</v>
      </c>
      <c r="D33" s="103" t="s">
        <v>359</v>
      </c>
      <c r="E33" s="102" t="s">
        <v>332</v>
      </c>
      <c r="F33" s="102" t="s">
        <v>45</v>
      </c>
      <c r="G33" s="102" t="s">
        <v>46</v>
      </c>
      <c r="H33" s="99"/>
      <c r="I33" s="101">
        <v>12</v>
      </c>
      <c r="J33" s="104">
        <v>78.69999694824219</v>
      </c>
      <c r="K33" s="7">
        <v>90.89625778198243</v>
      </c>
      <c r="L33" s="7">
        <v>929.739990234375</v>
      </c>
    </row>
    <row r="34" spans="1:12" ht="12.75">
      <c r="A34" s="2">
        <v>7</v>
      </c>
      <c r="B34" s="101">
        <v>29</v>
      </c>
      <c r="C34" s="102" t="s">
        <v>344</v>
      </c>
      <c r="D34" s="103" t="s">
        <v>362</v>
      </c>
      <c r="E34" s="102" t="s">
        <v>505</v>
      </c>
      <c r="F34" s="102" t="s">
        <v>47</v>
      </c>
      <c r="G34" s="102" t="s">
        <v>48</v>
      </c>
      <c r="H34" s="99"/>
      <c r="I34" s="101">
        <v>11</v>
      </c>
      <c r="J34" s="104">
        <v>72.69999694824219</v>
      </c>
      <c r="K34" s="7">
        <v>84.03167037963867</v>
      </c>
      <c r="L34" s="7">
        <v>859.530029296875</v>
      </c>
    </row>
    <row r="36" spans="1:9" ht="16.5">
      <c r="A36" s="94" t="s">
        <v>298</v>
      </c>
      <c r="B36" s="116" t="s">
        <v>299</v>
      </c>
      <c r="C36" s="94" t="s">
        <v>300</v>
      </c>
      <c r="D36" s="116" t="s">
        <v>555</v>
      </c>
      <c r="E36" s="94" t="s">
        <v>302</v>
      </c>
      <c r="F36" s="116" t="s">
        <v>365</v>
      </c>
      <c r="H36" s="96"/>
      <c r="I36" s="96"/>
    </row>
    <row r="37" spans="1:11" ht="15">
      <c r="A37" s="94" t="s">
        <v>212</v>
      </c>
      <c r="B37" s="116" t="s">
        <v>169</v>
      </c>
      <c r="C37" s="2"/>
      <c r="D37" s="97"/>
      <c r="E37" s="97" t="s">
        <v>305</v>
      </c>
      <c r="F37" s="117" t="s">
        <v>49</v>
      </c>
      <c r="G37" s="2"/>
      <c r="H37" s="2"/>
      <c r="I37" s="99"/>
      <c r="K37" s="99"/>
    </row>
    <row r="38" spans="1:12" ht="15">
      <c r="A38" s="100" t="s">
        <v>307</v>
      </c>
      <c r="B38" s="100" t="s">
        <v>308</v>
      </c>
      <c r="C38" s="100" t="s">
        <v>212</v>
      </c>
      <c r="D38" s="100" t="s">
        <v>309</v>
      </c>
      <c r="E38" s="100" t="s">
        <v>213</v>
      </c>
      <c r="F38" s="100" t="s">
        <v>310</v>
      </c>
      <c r="G38" s="100" t="s">
        <v>311</v>
      </c>
      <c r="H38" s="100" t="s">
        <v>312</v>
      </c>
      <c r="I38" s="100" t="s">
        <v>313</v>
      </c>
      <c r="J38" s="100" t="s">
        <v>314</v>
      </c>
      <c r="K38" s="100" t="s">
        <v>315</v>
      </c>
      <c r="L38" s="100" t="s">
        <v>316</v>
      </c>
    </row>
    <row r="39" spans="1:12" ht="12.75">
      <c r="A39" s="2">
        <v>1</v>
      </c>
      <c r="B39" s="101">
        <v>99</v>
      </c>
      <c r="C39" s="102" t="s">
        <v>367</v>
      </c>
      <c r="D39" s="103" t="s">
        <v>374</v>
      </c>
      <c r="E39" s="102" t="s">
        <v>319</v>
      </c>
      <c r="F39" s="102" t="s">
        <v>50</v>
      </c>
      <c r="G39" s="102" t="s">
        <v>50</v>
      </c>
      <c r="H39" s="99"/>
      <c r="I39" s="101">
        <v>9</v>
      </c>
      <c r="J39" s="104">
        <v>60.70000076293945</v>
      </c>
      <c r="K39" s="7">
        <v>108.99731826782227</v>
      </c>
      <c r="L39" s="7">
        <v>1000</v>
      </c>
    </row>
    <row r="40" spans="1:12" ht="12.75">
      <c r="A40" s="2">
        <v>2</v>
      </c>
      <c r="B40" s="101">
        <v>2</v>
      </c>
      <c r="C40" s="102" t="s">
        <v>367</v>
      </c>
      <c r="D40" s="103" t="s">
        <v>557</v>
      </c>
      <c r="E40" s="102" t="s">
        <v>505</v>
      </c>
      <c r="F40" s="102" t="s">
        <v>51</v>
      </c>
      <c r="G40" s="102" t="s">
        <v>51</v>
      </c>
      <c r="H40" s="105"/>
      <c r="I40" s="101">
        <v>9</v>
      </c>
      <c r="J40" s="104">
        <v>60.70000076293945</v>
      </c>
      <c r="K40" s="7">
        <v>104.31344833374024</v>
      </c>
      <c r="L40" s="7">
        <v>957.02001953125</v>
      </c>
    </row>
    <row r="41" spans="1:12" ht="12.75">
      <c r="A41" s="2">
        <v>3</v>
      </c>
      <c r="B41" s="101">
        <v>7</v>
      </c>
      <c r="C41" s="102" t="s">
        <v>367</v>
      </c>
      <c r="D41" s="103" t="s">
        <v>480</v>
      </c>
      <c r="E41" s="102" t="s">
        <v>211</v>
      </c>
      <c r="F41" s="102" t="s">
        <v>52</v>
      </c>
      <c r="G41" s="102" t="s">
        <v>52</v>
      </c>
      <c r="H41" s="105"/>
      <c r="I41" s="101">
        <v>9</v>
      </c>
      <c r="J41" s="104">
        <v>60.70000076293945</v>
      </c>
      <c r="K41" s="7">
        <v>104.24827194213867</v>
      </c>
      <c r="L41" s="7">
        <v>956.4199829101562</v>
      </c>
    </row>
    <row r="42" spans="1:12" ht="12.75">
      <c r="A42" s="2">
        <v>4</v>
      </c>
      <c r="B42" s="101">
        <v>87</v>
      </c>
      <c r="C42" s="102" t="s">
        <v>367</v>
      </c>
      <c r="D42" s="103" t="s">
        <v>368</v>
      </c>
      <c r="E42" s="102" t="s">
        <v>505</v>
      </c>
      <c r="F42" s="102" t="s">
        <v>53</v>
      </c>
      <c r="G42" s="102" t="s">
        <v>53</v>
      </c>
      <c r="H42" s="99"/>
      <c r="I42" s="101">
        <v>9</v>
      </c>
      <c r="J42" s="104">
        <v>60.70000076293945</v>
      </c>
      <c r="K42" s="7">
        <v>103.54042968750001</v>
      </c>
      <c r="L42" s="7">
        <v>949.9299926757812</v>
      </c>
    </row>
    <row r="43" spans="1:12" ht="12.75">
      <c r="A43" s="2">
        <v>5</v>
      </c>
      <c r="B43" s="101">
        <v>38</v>
      </c>
      <c r="C43" s="102" t="s">
        <v>367</v>
      </c>
      <c r="D43" s="103" t="s">
        <v>370</v>
      </c>
      <c r="E43" s="102" t="s">
        <v>319</v>
      </c>
      <c r="F43" s="102" t="s">
        <v>54</v>
      </c>
      <c r="G43" s="102" t="s">
        <v>54</v>
      </c>
      <c r="H43" s="99"/>
      <c r="I43" s="101">
        <v>9</v>
      </c>
      <c r="J43" s="104">
        <v>60.70000076293945</v>
      </c>
      <c r="K43" s="7">
        <v>103.30986785888672</v>
      </c>
      <c r="L43" s="7">
        <v>947.8200073242188</v>
      </c>
    </row>
    <row r="44" spans="1:12" ht="12.75">
      <c r="A44" s="2">
        <v>6</v>
      </c>
      <c r="B44" s="101">
        <v>43</v>
      </c>
      <c r="C44" s="102" t="s">
        <v>367</v>
      </c>
      <c r="D44" s="103" t="s">
        <v>484</v>
      </c>
      <c r="E44" s="102" t="s">
        <v>211</v>
      </c>
      <c r="F44" s="102" t="s">
        <v>55</v>
      </c>
      <c r="G44" s="102" t="s">
        <v>55</v>
      </c>
      <c r="H44" s="99"/>
      <c r="I44" s="101">
        <v>9</v>
      </c>
      <c r="J44" s="104">
        <v>60.70000076293945</v>
      </c>
      <c r="K44" s="7">
        <v>99.057568359375</v>
      </c>
      <c r="L44" s="7">
        <v>908.7999877929688</v>
      </c>
    </row>
    <row r="45" spans="1:12" ht="12.75">
      <c r="A45" s="2">
        <v>7</v>
      </c>
      <c r="B45" s="101">
        <v>66</v>
      </c>
      <c r="C45" s="102" t="s">
        <v>367</v>
      </c>
      <c r="D45" s="103" t="s">
        <v>376</v>
      </c>
      <c r="E45" s="102" t="s">
        <v>475</v>
      </c>
      <c r="F45" s="102" t="s">
        <v>56</v>
      </c>
      <c r="G45" s="102" t="s">
        <v>56</v>
      </c>
      <c r="H45" s="99"/>
      <c r="I45" s="101">
        <v>9</v>
      </c>
      <c r="J45" s="104">
        <v>60.70000076293945</v>
      </c>
      <c r="K45" s="7">
        <v>98.6083236694336</v>
      </c>
      <c r="L45" s="7">
        <v>904.6799926757812</v>
      </c>
    </row>
    <row r="46" spans="1:12" ht="12.75">
      <c r="A46" s="2">
        <v>8</v>
      </c>
      <c r="B46" s="101">
        <v>224</v>
      </c>
      <c r="C46" s="102" t="s">
        <v>367</v>
      </c>
      <c r="D46" s="103" t="s">
        <v>477</v>
      </c>
      <c r="E46" s="102" t="s">
        <v>248</v>
      </c>
      <c r="F46" s="102" t="s">
        <v>57</v>
      </c>
      <c r="G46" s="102" t="s">
        <v>58</v>
      </c>
      <c r="H46" s="99"/>
      <c r="I46" s="101">
        <v>8</v>
      </c>
      <c r="J46" s="104">
        <v>54.70000076293945</v>
      </c>
      <c r="K46" s="7">
        <v>90.7858657836914</v>
      </c>
      <c r="L46" s="7">
        <v>832.9099731445312</v>
      </c>
    </row>
    <row r="48" spans="1:9" ht="16.5">
      <c r="A48" s="94" t="s">
        <v>298</v>
      </c>
      <c r="B48" s="116" t="s">
        <v>299</v>
      </c>
      <c r="C48" s="94" t="s">
        <v>300</v>
      </c>
      <c r="D48" s="116" t="s">
        <v>555</v>
      </c>
      <c r="E48" s="94" t="s">
        <v>302</v>
      </c>
      <c r="F48" s="116" t="s">
        <v>365</v>
      </c>
      <c r="H48" s="96"/>
      <c r="I48" s="96"/>
    </row>
    <row r="49" spans="1:11" ht="15">
      <c r="A49" s="94" t="s">
        <v>212</v>
      </c>
      <c r="B49" s="116" t="s">
        <v>187</v>
      </c>
      <c r="C49" s="2"/>
      <c r="D49" s="97"/>
      <c r="E49" s="97" t="s">
        <v>305</v>
      </c>
      <c r="F49" s="117" t="s">
        <v>49</v>
      </c>
      <c r="G49" s="2"/>
      <c r="H49" s="2"/>
      <c r="I49" s="99"/>
      <c r="K49" s="99"/>
    </row>
    <row r="50" spans="1:12" ht="15">
      <c r="A50" s="100" t="s">
        <v>307</v>
      </c>
      <c r="B50" s="100" t="s">
        <v>308</v>
      </c>
      <c r="C50" s="100" t="s">
        <v>212</v>
      </c>
      <c r="D50" s="100" t="s">
        <v>309</v>
      </c>
      <c r="E50" s="100" t="s">
        <v>213</v>
      </c>
      <c r="F50" s="100" t="s">
        <v>310</v>
      </c>
      <c r="G50" s="100" t="s">
        <v>311</v>
      </c>
      <c r="H50" s="100" t="s">
        <v>312</v>
      </c>
      <c r="I50" s="100" t="s">
        <v>313</v>
      </c>
      <c r="J50" s="100" t="s">
        <v>314</v>
      </c>
      <c r="K50" s="100" t="s">
        <v>315</v>
      </c>
      <c r="L50" s="100" t="s">
        <v>316</v>
      </c>
    </row>
    <row r="51" spans="1:12" ht="12.75">
      <c r="A51" s="2">
        <v>1</v>
      </c>
      <c r="B51" s="101">
        <v>167</v>
      </c>
      <c r="C51" s="102" t="s">
        <v>488</v>
      </c>
      <c r="D51" s="103" t="s">
        <v>493</v>
      </c>
      <c r="E51" s="102" t="s">
        <v>319</v>
      </c>
      <c r="F51" s="102" t="s">
        <v>59</v>
      </c>
      <c r="G51" s="102" t="s">
        <v>59</v>
      </c>
      <c r="H51" s="99"/>
      <c r="I51" s="101">
        <v>9</v>
      </c>
      <c r="J51" s="104">
        <v>60.70000076293945</v>
      </c>
      <c r="K51" s="7">
        <v>103.3430877685547</v>
      </c>
      <c r="L51" s="7">
        <v>1000</v>
      </c>
    </row>
    <row r="52" spans="1:12" ht="12.75">
      <c r="A52" s="2">
        <v>2</v>
      </c>
      <c r="B52" s="101">
        <v>16</v>
      </c>
      <c r="C52" s="102" t="s">
        <v>488</v>
      </c>
      <c r="D52" s="103" t="s">
        <v>491</v>
      </c>
      <c r="E52" s="102" t="s">
        <v>505</v>
      </c>
      <c r="F52" s="102" t="s">
        <v>60</v>
      </c>
      <c r="G52" s="102" t="s">
        <v>60</v>
      </c>
      <c r="H52" s="105"/>
      <c r="I52" s="101">
        <v>9</v>
      </c>
      <c r="J52" s="104">
        <v>60.70000076293945</v>
      </c>
      <c r="K52" s="7">
        <v>99.82047958374024</v>
      </c>
      <c r="L52" s="7">
        <v>965.9099731445312</v>
      </c>
    </row>
    <row r="53" spans="1:12" ht="12.75">
      <c r="A53" s="2">
        <v>3</v>
      </c>
      <c r="B53" s="101">
        <v>191</v>
      </c>
      <c r="C53" s="102" t="s">
        <v>488</v>
      </c>
      <c r="D53" s="103" t="s">
        <v>489</v>
      </c>
      <c r="E53" s="102" t="s">
        <v>211</v>
      </c>
      <c r="F53" s="102" t="s">
        <v>61</v>
      </c>
      <c r="G53" s="102" t="s">
        <v>62</v>
      </c>
      <c r="H53" s="105"/>
      <c r="I53" s="101">
        <v>8</v>
      </c>
      <c r="J53" s="104">
        <v>54.70000076293945</v>
      </c>
      <c r="K53" s="7">
        <v>96.87941207885743</v>
      </c>
      <c r="L53" s="7">
        <v>937.4500122070312</v>
      </c>
    </row>
    <row r="54" spans="1:12" ht="12.75">
      <c r="A54" s="2">
        <v>4</v>
      </c>
      <c r="B54" s="101">
        <v>21</v>
      </c>
      <c r="C54" s="102" t="s">
        <v>488</v>
      </c>
      <c r="D54" s="103" t="s">
        <v>495</v>
      </c>
      <c r="E54" s="102" t="s">
        <v>319</v>
      </c>
      <c r="F54" s="102" t="s">
        <v>63</v>
      </c>
      <c r="G54" s="102" t="s">
        <v>64</v>
      </c>
      <c r="H54" s="99"/>
      <c r="I54" s="101">
        <v>8</v>
      </c>
      <c r="J54" s="104">
        <v>54.70000076293945</v>
      </c>
      <c r="K54" s="7">
        <v>88.22857818603516</v>
      </c>
      <c r="L54" s="7">
        <v>853.739990234375</v>
      </c>
    </row>
    <row r="55" spans="1:12" ht="12.75">
      <c r="A55" s="2">
        <v>5</v>
      </c>
      <c r="B55" s="101">
        <v>19</v>
      </c>
      <c r="C55" s="102" t="s">
        <v>488</v>
      </c>
      <c r="D55" s="103" t="s">
        <v>498</v>
      </c>
      <c r="E55" s="102" t="s">
        <v>211</v>
      </c>
      <c r="F55" s="102" t="s">
        <v>65</v>
      </c>
      <c r="G55" s="102" t="s">
        <v>66</v>
      </c>
      <c r="H55" s="99"/>
      <c r="I55" s="101">
        <v>6</v>
      </c>
      <c r="J55" s="104">
        <v>42.70000076293945</v>
      </c>
      <c r="K55" s="7">
        <v>72.72796783447266</v>
      </c>
      <c r="L55" s="7">
        <v>703.75</v>
      </c>
    </row>
    <row r="57" spans="1:9" ht="16.5">
      <c r="A57" s="94" t="s">
        <v>298</v>
      </c>
      <c r="B57" s="116" t="s">
        <v>299</v>
      </c>
      <c r="C57" s="94" t="s">
        <v>300</v>
      </c>
      <c r="D57" s="116" t="s">
        <v>555</v>
      </c>
      <c r="E57" s="94" t="s">
        <v>302</v>
      </c>
      <c r="F57" s="116" t="s">
        <v>402</v>
      </c>
      <c r="H57" s="96"/>
      <c r="I57" s="96"/>
    </row>
    <row r="58" spans="1:11" ht="15">
      <c r="A58" s="94" t="s">
        <v>212</v>
      </c>
      <c r="B58" s="116" t="s">
        <v>403</v>
      </c>
      <c r="C58" s="2"/>
      <c r="D58" s="97"/>
      <c r="E58" s="97" t="s">
        <v>305</v>
      </c>
      <c r="F58" s="117" t="s">
        <v>67</v>
      </c>
      <c r="G58" s="2"/>
      <c r="H58" s="2"/>
      <c r="I58" s="99"/>
      <c r="K58" s="99"/>
    </row>
    <row r="59" spans="1:12" ht="15">
      <c r="A59" s="100" t="s">
        <v>307</v>
      </c>
      <c r="B59" s="100" t="s">
        <v>308</v>
      </c>
      <c r="C59" s="100" t="s">
        <v>212</v>
      </c>
      <c r="D59" s="100" t="s">
        <v>309</v>
      </c>
      <c r="E59" s="100" t="s">
        <v>213</v>
      </c>
      <c r="F59" s="100" t="s">
        <v>310</v>
      </c>
      <c r="G59" s="100" t="s">
        <v>311</v>
      </c>
      <c r="H59" s="100" t="s">
        <v>312</v>
      </c>
      <c r="I59" s="100" t="s">
        <v>313</v>
      </c>
      <c r="J59" s="100" t="s">
        <v>314</v>
      </c>
      <c r="K59" s="100" t="s">
        <v>315</v>
      </c>
      <c r="L59" s="100" t="s">
        <v>316</v>
      </c>
    </row>
    <row r="60" spans="1:12" ht="12.75">
      <c r="A60" s="2">
        <v>1</v>
      </c>
      <c r="B60" s="101">
        <v>191</v>
      </c>
      <c r="C60" s="102" t="s">
        <v>405</v>
      </c>
      <c r="D60" s="103" t="s">
        <v>408</v>
      </c>
      <c r="E60" s="102" t="s">
        <v>211</v>
      </c>
      <c r="F60" s="102" t="s">
        <v>68</v>
      </c>
      <c r="G60" s="102" t="s">
        <v>68</v>
      </c>
      <c r="H60" s="99"/>
      <c r="I60" s="101">
        <v>19</v>
      </c>
      <c r="J60" s="104">
        <v>120.69999694824219</v>
      </c>
      <c r="K60" s="7">
        <v>109.16134414672852</v>
      </c>
      <c r="L60" s="7">
        <v>1000</v>
      </c>
    </row>
    <row r="61" spans="1:12" ht="12.75">
      <c r="A61" s="2">
        <v>2</v>
      </c>
      <c r="B61" s="101">
        <v>1</v>
      </c>
      <c r="C61" s="102" t="s">
        <v>405</v>
      </c>
      <c r="D61" s="103" t="s">
        <v>406</v>
      </c>
      <c r="E61" s="102" t="s">
        <v>319</v>
      </c>
      <c r="F61" s="102" t="s">
        <v>69</v>
      </c>
      <c r="G61" s="102" t="s">
        <v>69</v>
      </c>
      <c r="H61" s="105"/>
      <c r="I61" s="101">
        <v>19</v>
      </c>
      <c r="J61" s="104">
        <v>120.69999694824219</v>
      </c>
      <c r="K61" s="7">
        <v>108.80380783081056</v>
      </c>
      <c r="L61" s="7">
        <v>996.719970703125</v>
      </c>
    </row>
    <row r="62" spans="1:12" ht="12.75">
      <c r="A62" s="2">
        <v>3</v>
      </c>
      <c r="B62" s="101">
        <v>167</v>
      </c>
      <c r="C62" s="102" t="s">
        <v>405</v>
      </c>
      <c r="D62" s="103" t="s">
        <v>410</v>
      </c>
      <c r="E62" s="102" t="s">
        <v>319</v>
      </c>
      <c r="F62" s="102" t="s">
        <v>70</v>
      </c>
      <c r="G62" s="102" t="s">
        <v>70</v>
      </c>
      <c r="H62" s="105"/>
      <c r="I62" s="101">
        <v>19</v>
      </c>
      <c r="J62" s="104">
        <v>120.69999694824219</v>
      </c>
      <c r="K62" s="7">
        <v>106.94560775756837</v>
      </c>
      <c r="L62" s="7">
        <v>979.7000122070312</v>
      </c>
    </row>
    <row r="63" spans="1:12" ht="12.75">
      <c r="A63" s="2">
        <v>4</v>
      </c>
      <c r="B63" s="101">
        <v>38</v>
      </c>
      <c r="C63" s="102" t="s">
        <v>405</v>
      </c>
      <c r="D63" s="103" t="s">
        <v>421</v>
      </c>
      <c r="E63" s="102" t="s">
        <v>319</v>
      </c>
      <c r="F63" s="102" t="s">
        <v>71</v>
      </c>
      <c r="G63" s="102" t="s">
        <v>71</v>
      </c>
      <c r="H63" s="99"/>
      <c r="I63" s="101">
        <v>19</v>
      </c>
      <c r="J63" s="104">
        <v>120.69999694824219</v>
      </c>
      <c r="K63" s="7">
        <v>104.40448379516602</v>
      </c>
      <c r="L63" s="7">
        <v>956.4199829101562</v>
      </c>
    </row>
    <row r="64" spans="1:12" ht="12.75">
      <c r="A64" s="2">
        <v>5</v>
      </c>
      <c r="B64" s="101">
        <v>222</v>
      </c>
      <c r="C64" s="102" t="s">
        <v>405</v>
      </c>
      <c r="D64" s="103" t="s">
        <v>433</v>
      </c>
      <c r="E64" s="102" t="s">
        <v>248</v>
      </c>
      <c r="F64" s="102" t="s">
        <v>72</v>
      </c>
      <c r="G64" s="102" t="s">
        <v>72</v>
      </c>
      <c r="H64" s="99"/>
      <c r="I64" s="101">
        <v>19</v>
      </c>
      <c r="J64" s="104">
        <v>120.69999694824219</v>
      </c>
      <c r="K64" s="7">
        <v>103.44335174560547</v>
      </c>
      <c r="L64" s="7">
        <v>947.6099853515625</v>
      </c>
    </row>
    <row r="65" spans="1:12" ht="12.75">
      <c r="A65" s="2">
        <v>6</v>
      </c>
      <c r="B65" s="101">
        <v>7</v>
      </c>
      <c r="C65" s="102" t="s">
        <v>405</v>
      </c>
      <c r="D65" s="103" t="s">
        <v>412</v>
      </c>
      <c r="E65" s="102" t="s">
        <v>211</v>
      </c>
      <c r="F65" s="102" t="s">
        <v>73</v>
      </c>
      <c r="G65" s="102" t="s">
        <v>74</v>
      </c>
      <c r="H65" s="99"/>
      <c r="I65" s="101">
        <v>18</v>
      </c>
      <c r="J65" s="104">
        <v>114.69999694824219</v>
      </c>
      <c r="K65" s="7">
        <v>101.56734008789063</v>
      </c>
      <c r="L65" s="7">
        <v>930.4299926757812</v>
      </c>
    </row>
    <row r="66" spans="1:12" ht="12.75">
      <c r="A66" s="2">
        <v>7</v>
      </c>
      <c r="B66" s="101">
        <v>54</v>
      </c>
      <c r="C66" s="102" t="s">
        <v>405</v>
      </c>
      <c r="D66" s="103" t="s">
        <v>427</v>
      </c>
      <c r="E66" s="102" t="s">
        <v>211</v>
      </c>
      <c r="F66" s="102" t="s">
        <v>75</v>
      </c>
      <c r="G66" s="102" t="s">
        <v>76</v>
      </c>
      <c r="H66" s="99"/>
      <c r="I66" s="101">
        <v>18</v>
      </c>
      <c r="J66" s="104">
        <v>114.69999694824219</v>
      </c>
      <c r="K66" s="7">
        <v>99.76732635498047</v>
      </c>
      <c r="L66" s="7">
        <v>913.9400024414062</v>
      </c>
    </row>
    <row r="67" spans="1:12" ht="12.75">
      <c r="A67" s="2">
        <v>8</v>
      </c>
      <c r="B67" s="101">
        <v>87</v>
      </c>
      <c r="C67" s="102" t="s">
        <v>405</v>
      </c>
      <c r="D67" s="103" t="s">
        <v>418</v>
      </c>
      <c r="E67" s="102" t="s">
        <v>505</v>
      </c>
      <c r="F67" s="102" t="s">
        <v>77</v>
      </c>
      <c r="G67" s="102" t="s">
        <v>78</v>
      </c>
      <c r="H67" s="99"/>
      <c r="I67" s="101">
        <v>18</v>
      </c>
      <c r="J67" s="104">
        <v>114.69999694824219</v>
      </c>
      <c r="K67" s="7">
        <v>99.44559173583984</v>
      </c>
      <c r="L67" s="7">
        <v>910.989990234375</v>
      </c>
    </row>
    <row r="68" spans="1:12" ht="12.75">
      <c r="A68" s="2">
        <v>9</v>
      </c>
      <c r="B68" s="101">
        <v>2</v>
      </c>
      <c r="C68" s="102" t="s">
        <v>405</v>
      </c>
      <c r="D68" s="103" t="s">
        <v>424</v>
      </c>
      <c r="E68" s="102" t="s">
        <v>505</v>
      </c>
      <c r="F68" s="102" t="s">
        <v>79</v>
      </c>
      <c r="G68" s="102" t="s">
        <v>80</v>
      </c>
      <c r="H68" s="99"/>
      <c r="I68" s="101">
        <v>17</v>
      </c>
      <c r="J68" s="104">
        <v>108.69999694824219</v>
      </c>
      <c r="K68" s="7">
        <v>97.34207382202149</v>
      </c>
      <c r="L68" s="7">
        <v>891.719970703125</v>
      </c>
    </row>
    <row r="69" spans="1:12" ht="12.75">
      <c r="A69" s="2">
        <v>10</v>
      </c>
      <c r="B69" s="101">
        <v>16</v>
      </c>
      <c r="C69" s="102" t="s">
        <v>405</v>
      </c>
      <c r="D69" s="103" t="s">
        <v>81</v>
      </c>
      <c r="E69" s="102" t="s">
        <v>505</v>
      </c>
      <c r="F69" s="102" t="s">
        <v>82</v>
      </c>
      <c r="G69" s="102" t="s">
        <v>83</v>
      </c>
      <c r="H69" s="99"/>
      <c r="I69" s="101">
        <v>17</v>
      </c>
      <c r="J69" s="104">
        <v>108.69999694824219</v>
      </c>
      <c r="K69" s="7">
        <v>92.8458023071289</v>
      </c>
      <c r="L69" s="7">
        <v>850.530029296875</v>
      </c>
    </row>
    <row r="70" spans="1:12" ht="12.75">
      <c r="A70" s="2">
        <v>11</v>
      </c>
      <c r="B70" s="101">
        <v>9</v>
      </c>
      <c r="C70" s="102" t="s">
        <v>405</v>
      </c>
      <c r="D70" s="103" t="s">
        <v>435</v>
      </c>
      <c r="E70" s="102" t="s">
        <v>436</v>
      </c>
      <c r="F70" s="102" t="s">
        <v>84</v>
      </c>
      <c r="G70" s="102" t="s">
        <v>85</v>
      </c>
      <c r="H70" s="99"/>
      <c r="I70" s="101">
        <v>16</v>
      </c>
      <c r="J70" s="104">
        <v>102.69999694824219</v>
      </c>
      <c r="K70" s="7">
        <v>88.29577331542968</v>
      </c>
      <c r="L70" s="7">
        <v>808.8499755859375</v>
      </c>
    </row>
    <row r="71" spans="1:12" ht="12.75">
      <c r="A71" s="2" t="s">
        <v>483</v>
      </c>
      <c r="B71" s="101">
        <v>11</v>
      </c>
      <c r="C71" s="102" t="s">
        <v>405</v>
      </c>
      <c r="D71" s="103" t="s">
        <v>415</v>
      </c>
      <c r="E71" s="102" t="s">
        <v>332</v>
      </c>
      <c r="F71" s="102" t="s">
        <v>86</v>
      </c>
      <c r="G71" s="102" t="s">
        <v>486</v>
      </c>
      <c r="H71" s="99" t="s">
        <v>487</v>
      </c>
      <c r="I71" s="101">
        <v>10</v>
      </c>
      <c r="J71" s="104">
        <v>0</v>
      </c>
      <c r="K71" s="7">
        <v>0</v>
      </c>
      <c r="L71" s="7">
        <v>0</v>
      </c>
    </row>
    <row r="73" spans="1:9" ht="16.5">
      <c r="A73" s="94" t="s">
        <v>298</v>
      </c>
      <c r="B73" s="116" t="s">
        <v>299</v>
      </c>
      <c r="C73" s="94" t="s">
        <v>300</v>
      </c>
      <c r="D73" s="116" t="s">
        <v>555</v>
      </c>
      <c r="E73" s="94" t="s">
        <v>302</v>
      </c>
      <c r="F73" s="116" t="s">
        <v>402</v>
      </c>
      <c r="H73" s="96"/>
      <c r="I73" s="96"/>
    </row>
    <row r="74" spans="1:11" ht="15">
      <c r="A74" s="94" t="s">
        <v>212</v>
      </c>
      <c r="B74" s="116" t="s">
        <v>438</v>
      </c>
      <c r="C74" s="2"/>
      <c r="D74" s="97"/>
      <c r="E74" s="97" t="s">
        <v>305</v>
      </c>
      <c r="F74" s="117" t="s">
        <v>67</v>
      </c>
      <c r="G74" s="2"/>
      <c r="H74" s="2"/>
      <c r="I74" s="99"/>
      <c r="K74" s="99"/>
    </row>
    <row r="75" spans="1:12" ht="15">
      <c r="A75" s="100" t="s">
        <v>307</v>
      </c>
      <c r="B75" s="100" t="s">
        <v>308</v>
      </c>
      <c r="C75" s="100" t="s">
        <v>212</v>
      </c>
      <c r="D75" s="100" t="s">
        <v>309</v>
      </c>
      <c r="E75" s="100" t="s">
        <v>213</v>
      </c>
      <c r="F75" s="100" t="s">
        <v>310</v>
      </c>
      <c r="G75" s="100" t="s">
        <v>311</v>
      </c>
      <c r="H75" s="100" t="s">
        <v>312</v>
      </c>
      <c r="I75" s="100" t="s">
        <v>313</v>
      </c>
      <c r="J75" s="100" t="s">
        <v>314</v>
      </c>
      <c r="K75" s="100" t="s">
        <v>315</v>
      </c>
      <c r="L75" s="100" t="s">
        <v>316</v>
      </c>
    </row>
    <row r="76" spans="1:12" ht="12.75">
      <c r="A76" s="2">
        <v>1</v>
      </c>
      <c r="B76" s="101">
        <v>33</v>
      </c>
      <c r="C76" s="102" t="s">
        <v>439</v>
      </c>
      <c r="D76" s="103" t="s">
        <v>442</v>
      </c>
      <c r="E76" s="102" t="s">
        <v>319</v>
      </c>
      <c r="F76" s="102" t="s">
        <v>87</v>
      </c>
      <c r="G76" s="102" t="s">
        <v>87</v>
      </c>
      <c r="H76" s="99"/>
      <c r="I76" s="101">
        <v>18</v>
      </c>
      <c r="J76" s="104">
        <v>114.69999694824219</v>
      </c>
      <c r="K76" s="7">
        <v>99.58326416015625</v>
      </c>
      <c r="L76" s="7">
        <v>1000</v>
      </c>
    </row>
    <row r="77" spans="1:12" ht="12.75">
      <c r="A77" s="2">
        <v>2</v>
      </c>
      <c r="B77" s="101">
        <v>373</v>
      </c>
      <c r="C77" s="102" t="s">
        <v>439</v>
      </c>
      <c r="D77" s="103" t="s">
        <v>444</v>
      </c>
      <c r="E77" s="102" t="s">
        <v>211</v>
      </c>
      <c r="F77" s="102" t="s">
        <v>88</v>
      </c>
      <c r="G77" s="102" t="s">
        <v>89</v>
      </c>
      <c r="H77" s="105"/>
      <c r="I77" s="101">
        <v>17</v>
      </c>
      <c r="J77" s="104">
        <v>108.69999694824219</v>
      </c>
      <c r="K77" s="7">
        <v>97.79333038330078</v>
      </c>
      <c r="L77" s="7">
        <v>982.02001953125</v>
      </c>
    </row>
    <row r="78" spans="1:12" ht="12.75">
      <c r="A78" s="2">
        <v>3</v>
      </c>
      <c r="B78" s="101">
        <v>29</v>
      </c>
      <c r="C78" s="102" t="s">
        <v>439</v>
      </c>
      <c r="D78" s="103" t="s">
        <v>456</v>
      </c>
      <c r="E78" s="102" t="s">
        <v>505</v>
      </c>
      <c r="F78" s="102" t="s">
        <v>90</v>
      </c>
      <c r="G78" s="102" t="s">
        <v>91</v>
      </c>
      <c r="H78" s="105"/>
      <c r="I78" s="101">
        <v>17</v>
      </c>
      <c r="J78" s="104">
        <v>108.69999694824219</v>
      </c>
      <c r="K78" s="7">
        <v>93.86311569213868</v>
      </c>
      <c r="L78" s="7">
        <v>942.5499877929688</v>
      </c>
    </row>
    <row r="79" spans="1:12" ht="12.75">
      <c r="A79" s="2">
        <v>4</v>
      </c>
      <c r="B79" s="101">
        <v>4</v>
      </c>
      <c r="C79" s="102" t="s">
        <v>439</v>
      </c>
      <c r="D79" s="103" t="s">
        <v>462</v>
      </c>
      <c r="E79" s="102" t="s">
        <v>248</v>
      </c>
      <c r="F79" s="102" t="s">
        <v>92</v>
      </c>
      <c r="G79" s="102" t="s">
        <v>93</v>
      </c>
      <c r="H79" s="99"/>
      <c r="I79" s="101">
        <v>17</v>
      </c>
      <c r="J79" s="104">
        <v>108.69999694824219</v>
      </c>
      <c r="K79" s="7">
        <v>93.75336227416993</v>
      </c>
      <c r="L79" s="7">
        <v>941.4500122070312</v>
      </c>
    </row>
    <row r="80" spans="1:12" ht="12.75">
      <c r="A80" s="2">
        <v>5</v>
      </c>
      <c r="B80" s="101">
        <v>19</v>
      </c>
      <c r="C80" s="102" t="s">
        <v>439</v>
      </c>
      <c r="D80" s="103" t="s">
        <v>447</v>
      </c>
      <c r="E80" s="102" t="s">
        <v>332</v>
      </c>
      <c r="F80" s="102" t="s">
        <v>94</v>
      </c>
      <c r="G80" s="102" t="s">
        <v>95</v>
      </c>
      <c r="H80" s="99"/>
      <c r="I80" s="101">
        <v>16</v>
      </c>
      <c r="J80" s="104">
        <v>102.69999694824219</v>
      </c>
      <c r="K80" s="7">
        <v>93.02583389282226</v>
      </c>
      <c r="L80" s="7">
        <v>934.1500244140625</v>
      </c>
    </row>
    <row r="81" spans="1:12" ht="12.75">
      <c r="A81" s="2">
        <v>6</v>
      </c>
      <c r="B81" s="101">
        <v>70</v>
      </c>
      <c r="C81" s="102" t="s">
        <v>439</v>
      </c>
      <c r="D81" s="103" t="s">
        <v>453</v>
      </c>
      <c r="E81" s="102" t="s">
        <v>211</v>
      </c>
      <c r="F81" s="102" t="s">
        <v>96</v>
      </c>
      <c r="G81" s="102" t="s">
        <v>97</v>
      </c>
      <c r="H81" s="99"/>
      <c r="I81" s="101">
        <v>16</v>
      </c>
      <c r="J81" s="104">
        <v>102.69999694824219</v>
      </c>
      <c r="K81" s="7">
        <v>91.80868606567383</v>
      </c>
      <c r="L81" s="7">
        <v>921.9199829101562</v>
      </c>
    </row>
    <row r="82" spans="1:12" ht="12.75">
      <c r="A82" s="2">
        <v>7</v>
      </c>
      <c r="B82" s="101">
        <v>10</v>
      </c>
      <c r="C82" s="102" t="s">
        <v>439</v>
      </c>
      <c r="D82" s="103" t="s">
        <v>459</v>
      </c>
      <c r="E82" s="102" t="s">
        <v>505</v>
      </c>
      <c r="F82" s="102" t="s">
        <v>98</v>
      </c>
      <c r="G82" s="102" t="s">
        <v>99</v>
      </c>
      <c r="H82" s="99"/>
      <c r="I82" s="101">
        <v>16</v>
      </c>
      <c r="J82" s="104">
        <v>102.69999694824219</v>
      </c>
      <c r="K82" s="7">
        <v>91.07817077636719</v>
      </c>
      <c r="L82" s="7">
        <v>914.5900268554688</v>
      </c>
    </row>
    <row r="83" spans="1:12" ht="12.75">
      <c r="A83" s="2">
        <v>8</v>
      </c>
      <c r="B83" s="101">
        <v>46</v>
      </c>
      <c r="C83" s="102" t="s">
        <v>439</v>
      </c>
      <c r="D83" s="103" t="s">
        <v>450</v>
      </c>
      <c r="E83" s="102" t="s">
        <v>436</v>
      </c>
      <c r="F83" s="102" t="s">
        <v>100</v>
      </c>
      <c r="G83" s="102" t="s">
        <v>101</v>
      </c>
      <c r="H83" s="99"/>
      <c r="I83" s="101">
        <v>16</v>
      </c>
      <c r="J83" s="104">
        <v>102.69999694824219</v>
      </c>
      <c r="K83" s="7">
        <v>88.39985504150391</v>
      </c>
      <c r="L83" s="7">
        <v>887.6900024414062</v>
      </c>
    </row>
    <row r="84" spans="1:12" ht="12.75">
      <c r="A84" s="2">
        <v>9</v>
      </c>
      <c r="B84" s="101">
        <v>69</v>
      </c>
      <c r="C84" s="102" t="s">
        <v>439</v>
      </c>
      <c r="D84" s="103" t="s">
        <v>465</v>
      </c>
      <c r="E84" s="102" t="s">
        <v>332</v>
      </c>
      <c r="F84" s="102" t="s">
        <v>102</v>
      </c>
      <c r="G84" s="102" t="s">
        <v>103</v>
      </c>
      <c r="H84" s="99"/>
      <c r="I84" s="101">
        <v>15</v>
      </c>
      <c r="J84" s="104">
        <v>96.69999694824219</v>
      </c>
      <c r="K84" s="7">
        <v>82.3257064819336</v>
      </c>
      <c r="L84" s="7">
        <v>826.7000122070312</v>
      </c>
    </row>
    <row r="85" spans="1:12" ht="12.75">
      <c r="A85" s="2" t="s">
        <v>483</v>
      </c>
      <c r="B85" s="101">
        <v>170</v>
      </c>
      <c r="C85" s="102" t="s">
        <v>439</v>
      </c>
      <c r="D85" s="103" t="s">
        <v>468</v>
      </c>
      <c r="E85" s="102" t="s">
        <v>475</v>
      </c>
      <c r="F85" s="102" t="s">
        <v>104</v>
      </c>
      <c r="G85" s="102" t="s">
        <v>486</v>
      </c>
      <c r="H85" s="99" t="s">
        <v>487</v>
      </c>
      <c r="I85" s="101">
        <v>1</v>
      </c>
      <c r="J85" s="104">
        <v>0</v>
      </c>
      <c r="K85" s="7">
        <v>0</v>
      </c>
      <c r="L85" s="7">
        <v>0</v>
      </c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58"/>
  <rowBreaks count="1" manualBreakCount="1">
    <brk id="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IV94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15.8515625" style="8" bestFit="1" customWidth="1"/>
    <col min="2" max="2" width="34.28125" style="8" bestFit="1" customWidth="1"/>
    <col min="3" max="5" width="11.421875" style="8" customWidth="1"/>
    <col min="6" max="6" width="15.28125" style="8" bestFit="1" customWidth="1"/>
    <col min="7" max="16384" width="11.421875" style="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8" ht="19.5">
      <c r="A10" s="1" t="s">
        <v>197</v>
      </c>
      <c r="B10" s="1"/>
      <c r="C10" s="1"/>
      <c r="D10" s="1"/>
      <c r="E10" s="1"/>
      <c r="F10" s="1"/>
      <c r="G10" s="1"/>
      <c r="H10" s="1"/>
    </row>
    <row r="11" spans="1:2" ht="15">
      <c r="A11" s="94" t="s">
        <v>298</v>
      </c>
      <c r="B11" s="116" t="s">
        <v>299</v>
      </c>
    </row>
    <row r="12" spans="1:6" ht="15">
      <c r="A12" s="94" t="s">
        <v>212</v>
      </c>
      <c r="B12" s="116" t="s">
        <v>304</v>
      </c>
      <c r="C12" s="2"/>
      <c r="D12" s="97"/>
      <c r="E12" s="97" t="s">
        <v>552</v>
      </c>
      <c r="F12" s="118">
        <v>39221.46041666667</v>
      </c>
    </row>
    <row r="13" spans="1:19" ht="15">
      <c r="A13" s="100" t="s">
        <v>553</v>
      </c>
      <c r="B13" s="100" t="s">
        <v>309</v>
      </c>
      <c r="C13" s="100" t="s">
        <v>213</v>
      </c>
      <c r="D13" s="100" t="s">
        <v>301</v>
      </c>
      <c r="E13" s="100" t="s">
        <v>531</v>
      </c>
      <c r="F13" s="100" t="s">
        <v>554</v>
      </c>
      <c r="G13" s="100" t="s">
        <v>555</v>
      </c>
      <c r="H13" s="100" t="s">
        <v>22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 ht="15">
      <c r="A14" s="2">
        <v>1</v>
      </c>
      <c r="B14" s="2" t="s">
        <v>318</v>
      </c>
      <c r="C14" s="2" t="s">
        <v>319</v>
      </c>
      <c r="D14" s="7">
        <v>1000</v>
      </c>
      <c r="E14" s="7">
        <v>1000</v>
      </c>
      <c r="F14" s="7">
        <v>999.5900268554688</v>
      </c>
      <c r="G14" s="7">
        <v>1000</v>
      </c>
      <c r="H14" s="7">
        <v>3000</v>
      </c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">
      <c r="A15" s="2">
        <v>2</v>
      </c>
      <c r="B15" s="2" t="s">
        <v>323</v>
      </c>
      <c r="C15" s="2" t="s">
        <v>248</v>
      </c>
      <c r="D15" s="7">
        <v>989.9600219726562</v>
      </c>
      <c r="E15" s="7">
        <v>992.08</v>
      </c>
      <c r="F15" s="7">
        <v>1000</v>
      </c>
      <c r="G15" s="7">
        <v>0</v>
      </c>
      <c r="H15" s="7">
        <f>SUM(D15:F15)</f>
        <v>2982.040021972656</v>
      </c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5">
      <c r="A16" s="2">
        <v>3</v>
      </c>
      <c r="B16" s="2" t="s">
        <v>325</v>
      </c>
      <c r="C16" s="2" t="s">
        <v>319</v>
      </c>
      <c r="D16" s="7">
        <v>955.9600219726562</v>
      </c>
      <c r="E16" s="7">
        <v>960.11</v>
      </c>
      <c r="F16" s="7">
        <v>0</v>
      </c>
      <c r="G16" s="7">
        <v>996.2999877929688</v>
      </c>
      <c r="H16" s="7">
        <f>SUM(D16:G16)</f>
        <v>2912.370009765625</v>
      </c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5">
      <c r="A17" s="2">
        <v>4</v>
      </c>
      <c r="B17" s="2" t="s">
        <v>321</v>
      </c>
      <c r="C17" s="2" t="s">
        <v>211</v>
      </c>
      <c r="D17" s="7">
        <v>990.2100219726562</v>
      </c>
      <c r="E17" s="7">
        <v>973.13</v>
      </c>
      <c r="F17" s="7">
        <v>836.780029296875</v>
      </c>
      <c r="G17" s="7">
        <v>937.719970703125</v>
      </c>
      <c r="H17" s="7">
        <f>D17+E17+G17</f>
        <v>2901.0599926757814</v>
      </c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5">
      <c r="A18" s="2">
        <v>5</v>
      </c>
      <c r="B18" s="2" t="s">
        <v>337</v>
      </c>
      <c r="C18" s="2" t="s">
        <v>505</v>
      </c>
      <c r="D18" s="7">
        <v>861.969970703125</v>
      </c>
      <c r="E18" s="7">
        <v>950.95</v>
      </c>
      <c r="F18" s="7">
        <v>810.030029296875</v>
      </c>
      <c r="G18" s="7">
        <v>927.72998046875</v>
      </c>
      <c r="H18" s="7">
        <f>D18+E18+G18</f>
        <v>2740.649951171875</v>
      </c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>
      <c r="A19" s="2">
        <v>6</v>
      </c>
      <c r="B19" s="2" t="s">
        <v>335</v>
      </c>
      <c r="C19" s="2" t="s">
        <v>211</v>
      </c>
      <c r="D19" s="7">
        <v>945.6599731445312</v>
      </c>
      <c r="E19" s="7">
        <v>887.03</v>
      </c>
      <c r="F19" s="7">
        <v>782.969970703125</v>
      </c>
      <c r="G19" s="7">
        <v>890.5900268554688</v>
      </c>
      <c r="H19" s="7">
        <f>D19+E19+G19</f>
        <v>2723.2799999999997</v>
      </c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7" ht="15">
      <c r="A20" s="2">
        <v>7</v>
      </c>
      <c r="B20" s="2" t="s">
        <v>327</v>
      </c>
      <c r="C20" s="2" t="s">
        <v>319</v>
      </c>
      <c r="D20" s="7">
        <v>951.8400268554688</v>
      </c>
      <c r="E20" s="7">
        <v>950.46</v>
      </c>
      <c r="F20" s="7">
        <v>788.1900024414062</v>
      </c>
      <c r="G20" s="7">
        <v>0</v>
      </c>
      <c r="H20" s="7">
        <f>D20+E20+F20</f>
        <v>2690.490029296875</v>
      </c>
      <c r="J20" s="7"/>
      <c r="K20" s="7"/>
      <c r="L20" s="7"/>
      <c r="M20" s="7"/>
      <c r="N20" s="7"/>
      <c r="O20" s="7"/>
      <c r="P20" s="7"/>
      <c r="Q20" s="6"/>
    </row>
    <row r="21" spans="1:17" ht="15">
      <c r="A21" s="2">
        <v>8</v>
      </c>
      <c r="B21" s="2" t="s">
        <v>331</v>
      </c>
      <c r="C21" s="2" t="s">
        <v>332</v>
      </c>
      <c r="D21" s="7">
        <v>901.3900146484375</v>
      </c>
      <c r="E21" s="7">
        <v>879.77</v>
      </c>
      <c r="F21" s="7">
        <v>0</v>
      </c>
      <c r="G21" s="7">
        <v>815.780029296875</v>
      </c>
      <c r="H21" s="7">
        <f>D21+E21+G21</f>
        <v>2596.9400439453125</v>
      </c>
      <c r="J21" s="7"/>
      <c r="K21" s="7"/>
      <c r="L21" s="7"/>
      <c r="M21" s="7"/>
      <c r="N21" s="7"/>
      <c r="O21" s="7"/>
      <c r="P21" s="7"/>
      <c r="Q21" s="6"/>
    </row>
    <row r="22" spans="1:17" ht="15">
      <c r="A22" s="2">
        <v>9</v>
      </c>
      <c r="B22" s="2" t="s">
        <v>340</v>
      </c>
      <c r="C22" s="2" t="s">
        <v>332</v>
      </c>
      <c r="D22" s="7">
        <v>800.5999755859375</v>
      </c>
      <c r="E22" s="7">
        <v>0</v>
      </c>
      <c r="F22" s="7">
        <v>0</v>
      </c>
      <c r="G22" s="7">
        <v>822.27001953125</v>
      </c>
      <c r="H22" s="7">
        <v>1622.87</v>
      </c>
      <c r="J22" s="7"/>
      <c r="K22" s="7"/>
      <c r="L22" s="7"/>
      <c r="M22" s="7"/>
      <c r="N22" s="7"/>
      <c r="O22" s="7"/>
      <c r="P22" s="7"/>
      <c r="Q22" s="6"/>
    </row>
    <row r="23" spans="1:17" ht="15">
      <c r="A23" s="2">
        <v>10</v>
      </c>
      <c r="B23" s="2" t="s">
        <v>329</v>
      </c>
      <c r="C23" s="2" t="s">
        <v>505</v>
      </c>
      <c r="D23" s="7">
        <v>935.4400024414062</v>
      </c>
      <c r="E23" s="7">
        <v>0</v>
      </c>
      <c r="F23" s="7">
        <v>0</v>
      </c>
      <c r="G23" s="7">
        <v>0</v>
      </c>
      <c r="H23" s="7">
        <v>935.44</v>
      </c>
      <c r="J23" s="7"/>
      <c r="K23" s="7"/>
      <c r="L23" s="7"/>
      <c r="M23" s="7"/>
      <c r="N23" s="7"/>
      <c r="O23" s="7"/>
      <c r="P23" s="7"/>
      <c r="Q23" s="6"/>
    </row>
    <row r="27" spans="1:2" ht="15">
      <c r="A27" s="94" t="s">
        <v>298</v>
      </c>
      <c r="B27" s="116" t="s">
        <v>299</v>
      </c>
    </row>
    <row r="28" spans="1:6" ht="15">
      <c r="A28" s="94" t="s">
        <v>212</v>
      </c>
      <c r="B28" s="116" t="s">
        <v>343</v>
      </c>
      <c r="C28" s="2"/>
      <c r="D28" s="97"/>
      <c r="E28" s="97" t="s">
        <v>552</v>
      </c>
      <c r="F28" s="118">
        <v>39221.46319444444</v>
      </c>
    </row>
    <row r="29" spans="1:19" ht="15">
      <c r="A29" s="100" t="s">
        <v>553</v>
      </c>
      <c r="B29" s="100" t="s">
        <v>309</v>
      </c>
      <c r="C29" s="100" t="s">
        <v>213</v>
      </c>
      <c r="D29" s="100" t="s">
        <v>301</v>
      </c>
      <c r="E29" s="100" t="s">
        <v>531</v>
      </c>
      <c r="F29" s="100" t="s">
        <v>554</v>
      </c>
      <c r="G29" s="100" t="s">
        <v>555</v>
      </c>
      <c r="H29" s="100" t="s">
        <v>22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1:19" ht="12.75">
      <c r="A30" s="2">
        <v>1</v>
      </c>
      <c r="B30" s="2" t="s">
        <v>345</v>
      </c>
      <c r="C30" s="2" t="s">
        <v>319</v>
      </c>
      <c r="D30" s="7">
        <v>1000</v>
      </c>
      <c r="E30" s="7">
        <v>1000</v>
      </c>
      <c r="F30" s="7">
        <v>1000</v>
      </c>
      <c r="G30" s="7">
        <v>1000</v>
      </c>
      <c r="H30" s="7">
        <v>3000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2">
        <v>2</v>
      </c>
      <c r="B31" s="2" t="s">
        <v>594</v>
      </c>
      <c r="C31" s="2" t="s">
        <v>211</v>
      </c>
      <c r="D31" s="7">
        <v>970.9299926757812</v>
      </c>
      <c r="E31" s="7">
        <v>986.52001953125</v>
      </c>
      <c r="F31" s="7">
        <v>982.3900146484375</v>
      </c>
      <c r="G31" s="7">
        <v>978.010009765625</v>
      </c>
      <c r="H31" s="7">
        <v>2946.919921875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.75">
      <c r="A32" s="2">
        <v>3</v>
      </c>
      <c r="B32" s="2" t="s">
        <v>597</v>
      </c>
      <c r="C32" s="2" t="s">
        <v>319</v>
      </c>
      <c r="D32" s="7">
        <v>950.5599975585938</v>
      </c>
      <c r="E32" s="7">
        <v>975.8499755859375</v>
      </c>
      <c r="F32" s="7">
        <v>923.25</v>
      </c>
      <c r="G32" s="7">
        <v>998.469970703125</v>
      </c>
      <c r="H32" s="7">
        <v>2924.8798828125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75">
      <c r="A33" s="2">
        <v>4</v>
      </c>
      <c r="B33" s="2" t="s">
        <v>355</v>
      </c>
      <c r="C33" s="2" t="s">
        <v>356</v>
      </c>
      <c r="D33" s="7">
        <v>929.9199829101562</v>
      </c>
      <c r="E33" s="7">
        <v>973.77001953125</v>
      </c>
      <c r="F33" s="7">
        <v>975.27001953125</v>
      </c>
      <c r="G33" s="7">
        <v>968.1400146484375</v>
      </c>
      <c r="H33" s="7">
        <v>2917.18017578125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2">
        <v>5</v>
      </c>
      <c r="B34" s="2" t="s">
        <v>347</v>
      </c>
      <c r="C34" s="2" t="s">
        <v>211</v>
      </c>
      <c r="D34" s="7">
        <v>982.7100219726562</v>
      </c>
      <c r="E34" s="7">
        <v>0</v>
      </c>
      <c r="F34" s="7">
        <v>953.4500122070312</v>
      </c>
      <c r="G34" s="7">
        <v>976.260009765625</v>
      </c>
      <c r="H34" s="7">
        <v>2912.419921875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2">
        <v>6</v>
      </c>
      <c r="B35" s="2" t="s">
        <v>359</v>
      </c>
      <c r="C35" s="2" t="s">
        <v>332</v>
      </c>
      <c r="D35" s="7">
        <v>791.8300170898438</v>
      </c>
      <c r="E35" s="7">
        <v>882.2899780273438</v>
      </c>
      <c r="F35" s="7">
        <v>0</v>
      </c>
      <c r="G35" s="7">
        <v>929.739990234375</v>
      </c>
      <c r="H35" s="7">
        <v>2603.860107421875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7" ht="12.75">
      <c r="A36" s="2">
        <v>7</v>
      </c>
      <c r="B36" s="2" t="s">
        <v>362</v>
      </c>
      <c r="C36" s="2" t="s">
        <v>505</v>
      </c>
      <c r="D36" s="7">
        <v>690.4000244140625</v>
      </c>
      <c r="E36" s="7">
        <v>688.7999877929688</v>
      </c>
      <c r="F36" s="7">
        <v>567.0900268554688</v>
      </c>
      <c r="G36" s="7">
        <v>859.530029296875</v>
      </c>
      <c r="H36" s="7">
        <v>2238.72998046875</v>
      </c>
      <c r="I36" s="7"/>
      <c r="J36" s="7"/>
      <c r="K36" s="7"/>
      <c r="L36" s="7"/>
      <c r="M36" s="7"/>
      <c r="N36" s="7"/>
      <c r="O36" s="7"/>
      <c r="P36" s="7"/>
      <c r="Q36" s="6"/>
    </row>
    <row r="37" spans="1:17" ht="12.75">
      <c r="A37" s="2">
        <v>8</v>
      </c>
      <c r="B37" s="2" t="s">
        <v>556</v>
      </c>
      <c r="C37" s="2" t="s">
        <v>332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/>
      <c r="J37" s="7"/>
      <c r="K37" s="7"/>
      <c r="L37" s="7"/>
      <c r="M37" s="7"/>
      <c r="N37" s="7"/>
      <c r="O37" s="7"/>
      <c r="P37" s="7"/>
      <c r="Q37" s="6"/>
    </row>
    <row r="38" spans="1:17" ht="12.75">
      <c r="A38" s="2"/>
      <c r="B38" s="2"/>
      <c r="C38" s="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"/>
    </row>
    <row r="39" spans="1:18" ht="12.75">
      <c r="A39" s="2"/>
      <c r="B39" s="2"/>
      <c r="C39" s="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/>
    </row>
    <row r="40" spans="1:256" ht="15">
      <c r="A40"/>
      <c r="B40" s="2"/>
      <c r="C40" s="2"/>
      <c r="D40" s="2"/>
      <c r="E40" s="2"/>
      <c r="F40" s="2"/>
      <c r="G40"/>
      <c r="H40"/>
      <c r="I40" s="2"/>
      <c r="J40" s="2"/>
      <c r="K40" s="2"/>
      <c r="L40" s="7"/>
      <c r="M40" s="7"/>
      <c r="N40" s="7"/>
      <c r="O40" s="7"/>
      <c r="P40" s="7"/>
      <c r="Q40" s="2"/>
      <c r="R40" s="2"/>
      <c r="S40" s="2"/>
      <c r="T40" s="7"/>
      <c r="U40" s="7"/>
      <c r="V40" s="7"/>
      <c r="W40" s="7"/>
      <c r="X40" s="7"/>
      <c r="Y40" s="2"/>
      <c r="Z40" s="2"/>
      <c r="AA40" s="2"/>
      <c r="AB40" s="7"/>
      <c r="AC40" s="7"/>
      <c r="AD40" s="7"/>
      <c r="AE40" s="7"/>
      <c r="AF40" s="7"/>
      <c r="AG40" s="2"/>
      <c r="AH40" s="2"/>
      <c r="AI40" s="2"/>
      <c r="AJ40" s="7"/>
      <c r="AK40" s="7"/>
      <c r="AL40" s="7"/>
      <c r="AM40" s="7"/>
      <c r="AN40" s="7"/>
      <c r="AO40" s="2"/>
      <c r="AP40" s="2"/>
      <c r="AQ40" s="2"/>
      <c r="AR40" s="7"/>
      <c r="AS40" s="7"/>
      <c r="AT40" s="7"/>
      <c r="AU40" s="7"/>
      <c r="AV40" s="7"/>
      <c r="AW40" s="2"/>
      <c r="AX40" s="2"/>
      <c r="AY40" s="2"/>
      <c r="AZ40" s="7"/>
      <c r="BA40" s="7"/>
      <c r="BB40" s="7"/>
      <c r="BC40" s="7"/>
      <c r="BD40" s="7"/>
      <c r="BE40" s="2"/>
      <c r="BF40" s="2"/>
      <c r="BG40" s="2"/>
      <c r="BH40" s="7"/>
      <c r="BI40" s="7"/>
      <c r="BJ40" s="7"/>
      <c r="BK40" s="7"/>
      <c r="BL40" s="7"/>
      <c r="BM40" s="2"/>
      <c r="BN40" s="2"/>
      <c r="BO40" s="2"/>
      <c r="BP40" s="7"/>
      <c r="BQ40" s="7"/>
      <c r="BR40" s="7"/>
      <c r="BS40" s="7"/>
      <c r="BT40" s="7"/>
      <c r="BU40" s="2"/>
      <c r="BV40" s="2"/>
      <c r="BW40" s="2"/>
      <c r="BX40" s="7"/>
      <c r="BY40" s="7"/>
      <c r="BZ40" s="7"/>
      <c r="CA40" s="7"/>
      <c r="CB40" s="7"/>
      <c r="CC40" s="2"/>
      <c r="CD40" s="2"/>
      <c r="CE40" s="2"/>
      <c r="CF40" s="7"/>
      <c r="CG40" s="7"/>
      <c r="CH40" s="7"/>
      <c r="CI40" s="7"/>
      <c r="CJ40" s="7"/>
      <c r="CK40" s="2"/>
      <c r="CL40" s="2"/>
      <c r="CM40" s="2"/>
      <c r="CN40" s="7"/>
      <c r="CO40" s="7"/>
      <c r="CP40" s="7"/>
      <c r="CQ40" s="7"/>
      <c r="CR40" s="7"/>
      <c r="CS40" s="2"/>
      <c r="CT40" s="2"/>
      <c r="CU40" s="2"/>
      <c r="CV40" s="7"/>
      <c r="CW40" s="7"/>
      <c r="CX40" s="7"/>
      <c r="CY40" s="7"/>
      <c r="CZ40" s="7"/>
      <c r="DA40" s="2"/>
      <c r="DB40" s="2"/>
      <c r="DC40" s="2"/>
      <c r="DD40" s="7"/>
      <c r="DE40" s="7"/>
      <c r="DF40" s="7"/>
      <c r="DG40" s="7"/>
      <c r="DH40" s="7"/>
      <c r="DI40" s="2"/>
      <c r="DJ40" s="2"/>
      <c r="DK40" s="2"/>
      <c r="DL40" s="7"/>
      <c r="DM40" s="7"/>
      <c r="DN40" s="7"/>
      <c r="DO40" s="7"/>
      <c r="DP40" s="7"/>
      <c r="DQ40" s="2"/>
      <c r="DR40" s="2"/>
      <c r="DS40" s="2"/>
      <c r="DT40" s="7"/>
      <c r="DU40" s="7"/>
      <c r="DV40" s="7"/>
      <c r="DW40" s="7"/>
      <c r="DX40" s="7"/>
      <c r="DY40" s="2"/>
      <c r="DZ40" s="2"/>
      <c r="EA40" s="2"/>
      <c r="EB40" s="7"/>
      <c r="EC40" s="7"/>
      <c r="ED40" s="7"/>
      <c r="EE40" s="7"/>
      <c r="EF40" s="7"/>
      <c r="EG40" s="2"/>
      <c r="EH40" s="2"/>
      <c r="EI40" s="2"/>
      <c r="EJ40" s="7"/>
      <c r="EK40" s="7"/>
      <c r="EL40" s="7"/>
      <c r="EM40" s="7"/>
      <c r="EN40" s="7"/>
      <c r="EO40" s="2"/>
      <c r="EP40" s="2"/>
      <c r="EQ40" s="2"/>
      <c r="ER40" s="7"/>
      <c r="ES40" s="7"/>
      <c r="ET40" s="7"/>
      <c r="EU40" s="7"/>
      <c r="EV40" s="7"/>
      <c r="EW40" s="2"/>
      <c r="EX40" s="2"/>
      <c r="EY40" s="2"/>
      <c r="EZ40" s="7"/>
      <c r="FA40" s="7"/>
      <c r="FB40" s="7"/>
      <c r="FC40" s="7"/>
      <c r="FD40" s="7"/>
      <c r="FE40" s="2"/>
      <c r="FF40" s="2"/>
      <c r="FG40" s="2"/>
      <c r="FH40" s="7"/>
      <c r="FI40" s="7"/>
      <c r="FJ40" s="7"/>
      <c r="FK40" s="7"/>
      <c r="FL40" s="7"/>
      <c r="FM40" s="2"/>
      <c r="FN40" s="2"/>
      <c r="FO40" s="2"/>
      <c r="FP40" s="7"/>
      <c r="FQ40" s="7"/>
      <c r="FR40" s="7"/>
      <c r="FS40" s="7"/>
      <c r="FT40" s="7"/>
      <c r="FU40" s="2"/>
      <c r="FV40" s="2"/>
      <c r="FW40" s="2"/>
      <c r="FX40" s="7"/>
      <c r="FY40" s="7"/>
      <c r="FZ40" s="7"/>
      <c r="GA40" s="7"/>
      <c r="GB40" s="7"/>
      <c r="GC40" s="2"/>
      <c r="GD40" s="2"/>
      <c r="GE40" s="2"/>
      <c r="GF40" s="7"/>
      <c r="GG40" s="7"/>
      <c r="GH40" s="7"/>
      <c r="GI40" s="7"/>
      <c r="GJ40" s="7"/>
      <c r="GK40" s="2"/>
      <c r="GL40" s="2"/>
      <c r="GM40" s="2"/>
      <c r="GN40" s="7"/>
      <c r="GO40" s="7"/>
      <c r="GP40" s="7"/>
      <c r="GQ40" s="7"/>
      <c r="GR40" s="7"/>
      <c r="GS40" s="2"/>
      <c r="GT40" s="2"/>
      <c r="GU40" s="2"/>
      <c r="GV40" s="7"/>
      <c r="GW40" s="7"/>
      <c r="GX40" s="7"/>
      <c r="GY40" s="7"/>
      <c r="GZ40" s="7"/>
      <c r="HA40" s="2"/>
      <c r="HB40" s="2"/>
      <c r="HC40" s="2"/>
      <c r="HD40" s="7"/>
      <c r="HE40" s="7"/>
      <c r="HF40" s="7"/>
      <c r="HG40" s="7"/>
      <c r="HH40" s="7"/>
      <c r="HI40" s="2"/>
      <c r="HJ40" s="2"/>
      <c r="HK40" s="2"/>
      <c r="HL40" s="7"/>
      <c r="HM40" s="7"/>
      <c r="HN40" s="7"/>
      <c r="HO40" s="7"/>
      <c r="HP40" s="7"/>
      <c r="HQ40" s="2"/>
      <c r="HR40" s="2"/>
      <c r="HS40" s="2"/>
      <c r="HT40" s="7"/>
      <c r="HU40" s="7"/>
      <c r="HV40" s="7"/>
      <c r="HW40" s="7"/>
      <c r="HX40" s="7"/>
      <c r="HY40" s="2"/>
      <c r="HZ40" s="2"/>
      <c r="IA40" s="2"/>
      <c r="IB40" s="7"/>
      <c r="IC40" s="7"/>
      <c r="ID40" s="7"/>
      <c r="IE40" s="7"/>
      <c r="IF40" s="7"/>
      <c r="IG40" s="2"/>
      <c r="IH40" s="2"/>
      <c r="II40" s="2"/>
      <c r="IJ40" s="7"/>
      <c r="IK40" s="7"/>
      <c r="IL40" s="7"/>
      <c r="IM40" s="7"/>
      <c r="IN40" s="7"/>
      <c r="IO40" s="2"/>
      <c r="IP40" s="2"/>
      <c r="IQ40" s="2"/>
      <c r="IR40" s="7"/>
      <c r="IS40" s="7"/>
      <c r="IT40" s="7"/>
      <c r="IU40" s="7"/>
      <c r="IV40" s="7"/>
    </row>
    <row r="41" spans="1:256" ht="16.5">
      <c r="A41" s="94" t="s">
        <v>298</v>
      </c>
      <c r="B41" s="116" t="s">
        <v>299</v>
      </c>
      <c r="C41"/>
      <c r="D41"/>
      <c r="E41"/>
      <c r="F41"/>
      <c r="G41"/>
      <c r="H41"/>
      <c r="I41" s="2"/>
      <c r="J41" s="2"/>
      <c r="K41" s="2"/>
      <c r="L41" s="7"/>
      <c r="M41" s="7"/>
      <c r="N41" s="7"/>
      <c r="O41" s="7"/>
      <c r="P41" s="7"/>
      <c r="Q41" s="2"/>
      <c r="R41" s="2"/>
      <c r="S41" s="2"/>
      <c r="T41" s="7"/>
      <c r="U41" s="7"/>
      <c r="V41" s="7"/>
      <c r="W41" s="7"/>
      <c r="X41" s="7"/>
      <c r="Y41" s="2"/>
      <c r="Z41" s="2"/>
      <c r="AA41" s="2"/>
      <c r="AB41" s="7"/>
      <c r="AC41" s="7"/>
      <c r="AD41" s="7"/>
      <c r="AE41" s="7"/>
      <c r="AF41" s="7"/>
      <c r="AG41" s="2"/>
      <c r="AH41" s="2"/>
      <c r="AI41" s="2"/>
      <c r="AJ41" s="7"/>
      <c r="AK41" s="7"/>
      <c r="AL41" s="7"/>
      <c r="AM41" s="7"/>
      <c r="AN41" s="7"/>
      <c r="AO41" s="2"/>
      <c r="AP41" s="2"/>
      <c r="AQ41" s="2"/>
      <c r="AR41" s="7"/>
      <c r="AS41" s="7"/>
      <c r="AT41" s="7"/>
      <c r="AU41" s="7"/>
      <c r="AV41" s="7"/>
      <c r="AW41" s="2"/>
      <c r="AX41" s="2"/>
      <c r="AY41" s="2"/>
      <c r="AZ41" s="7"/>
      <c r="BA41" s="7"/>
      <c r="BB41" s="7"/>
      <c r="BC41" s="7"/>
      <c r="BD41" s="7"/>
      <c r="BE41" s="2"/>
      <c r="BF41" s="2"/>
      <c r="BG41" s="2"/>
      <c r="BH41" s="7"/>
      <c r="BI41" s="7"/>
      <c r="BJ41" s="7"/>
      <c r="BK41" s="7"/>
      <c r="BL41" s="7"/>
      <c r="BM41" s="2"/>
      <c r="BN41" s="2"/>
      <c r="BO41" s="2"/>
      <c r="BP41" s="7"/>
      <c r="BQ41" s="7"/>
      <c r="BR41" s="7"/>
      <c r="BS41" s="7"/>
      <c r="BT41" s="7"/>
      <c r="BU41" s="2"/>
      <c r="BV41" s="2"/>
      <c r="BW41" s="2"/>
      <c r="BX41" s="7"/>
      <c r="BY41" s="7"/>
      <c r="BZ41" s="7"/>
      <c r="CA41" s="7"/>
      <c r="CB41" s="7"/>
      <c r="CC41" s="2"/>
      <c r="CD41" s="2"/>
      <c r="CE41" s="2"/>
      <c r="CF41" s="7"/>
      <c r="CG41" s="7"/>
      <c r="CH41" s="7"/>
      <c r="CI41" s="7"/>
      <c r="CJ41" s="7"/>
      <c r="CK41" s="2"/>
      <c r="CL41" s="2"/>
      <c r="CM41" s="2"/>
      <c r="CN41" s="7"/>
      <c r="CO41" s="7"/>
      <c r="CP41" s="7"/>
      <c r="CQ41" s="7"/>
      <c r="CR41" s="7"/>
      <c r="CS41" s="2"/>
      <c r="CT41" s="2"/>
      <c r="CU41" s="2"/>
      <c r="CV41" s="7"/>
      <c r="CW41" s="7"/>
      <c r="CX41" s="7"/>
      <c r="CY41" s="7"/>
      <c r="CZ41" s="7"/>
      <c r="DA41" s="2"/>
      <c r="DB41" s="2"/>
      <c r="DC41" s="2"/>
      <c r="DD41" s="7"/>
      <c r="DE41" s="7"/>
      <c r="DF41" s="7"/>
      <c r="DG41" s="7"/>
      <c r="DH41" s="7"/>
      <c r="DI41" s="2"/>
      <c r="DJ41" s="2"/>
      <c r="DK41" s="2"/>
      <c r="DL41" s="7"/>
      <c r="DM41" s="7"/>
      <c r="DN41" s="7"/>
      <c r="DO41" s="7"/>
      <c r="DP41" s="7"/>
      <c r="DQ41" s="2"/>
      <c r="DR41" s="2"/>
      <c r="DS41" s="2"/>
      <c r="DT41" s="7"/>
      <c r="DU41" s="7"/>
      <c r="DV41" s="7"/>
      <c r="DW41" s="7"/>
      <c r="DX41" s="7"/>
      <c r="DY41" s="2"/>
      <c r="DZ41" s="2"/>
      <c r="EA41" s="2"/>
      <c r="EB41" s="7"/>
      <c r="EC41" s="7"/>
      <c r="ED41" s="7"/>
      <c r="EE41" s="7"/>
      <c r="EF41" s="7"/>
      <c r="EG41" s="2"/>
      <c r="EH41" s="2"/>
      <c r="EI41" s="2"/>
      <c r="EJ41" s="7"/>
      <c r="EK41" s="7"/>
      <c r="EL41" s="7"/>
      <c r="EM41" s="7"/>
      <c r="EN41" s="7"/>
      <c r="EO41" s="2"/>
      <c r="EP41" s="2"/>
      <c r="EQ41" s="2"/>
      <c r="ER41" s="7"/>
      <c r="ES41" s="7"/>
      <c r="ET41" s="7"/>
      <c r="EU41" s="7"/>
      <c r="EV41" s="7"/>
      <c r="EW41" s="2"/>
      <c r="EX41" s="2"/>
      <c r="EY41" s="2"/>
      <c r="EZ41" s="7"/>
      <c r="FA41" s="7"/>
      <c r="FB41" s="7"/>
      <c r="FC41" s="7"/>
      <c r="FD41" s="7"/>
      <c r="FE41" s="2"/>
      <c r="FF41" s="2"/>
      <c r="FG41" s="2"/>
      <c r="FH41" s="7"/>
      <c r="FI41" s="7"/>
      <c r="FJ41" s="7"/>
      <c r="FK41" s="7"/>
      <c r="FL41" s="7"/>
      <c r="FM41" s="2"/>
      <c r="FN41" s="2"/>
      <c r="FO41" s="2"/>
      <c r="FP41" s="7"/>
      <c r="FQ41" s="7"/>
      <c r="FR41" s="7"/>
      <c r="FS41" s="7"/>
      <c r="FT41" s="7"/>
      <c r="FU41" s="2"/>
      <c r="FV41" s="2"/>
      <c r="FW41" s="2"/>
      <c r="FX41" s="7"/>
      <c r="FY41" s="7"/>
      <c r="FZ41" s="7"/>
      <c r="GA41" s="7"/>
      <c r="GB41" s="7"/>
      <c r="GC41" s="2"/>
      <c r="GD41" s="2"/>
      <c r="GE41" s="2"/>
      <c r="GF41" s="7"/>
      <c r="GG41" s="7"/>
      <c r="GH41" s="7"/>
      <c r="GI41" s="7"/>
      <c r="GJ41" s="7"/>
      <c r="GK41" s="2"/>
      <c r="GL41" s="2"/>
      <c r="GM41" s="2"/>
      <c r="GN41" s="7"/>
      <c r="GO41" s="7"/>
      <c r="GP41" s="7"/>
      <c r="GQ41" s="7"/>
      <c r="GR41" s="7"/>
      <c r="GS41" s="2"/>
      <c r="GT41" s="2"/>
      <c r="GU41" s="2"/>
      <c r="GV41" s="7"/>
      <c r="GW41" s="7"/>
      <c r="GX41" s="7"/>
      <c r="GY41" s="7"/>
      <c r="GZ41" s="7"/>
      <c r="HA41" s="2"/>
      <c r="HB41" s="2"/>
      <c r="HC41" s="2"/>
      <c r="HD41" s="7"/>
      <c r="HE41" s="7"/>
      <c r="HF41" s="7"/>
      <c r="HG41" s="7"/>
      <c r="HH41" s="7"/>
      <c r="HI41" s="2"/>
      <c r="HJ41" s="2"/>
      <c r="HK41" s="2"/>
      <c r="HL41" s="7"/>
      <c r="HM41" s="7"/>
      <c r="HN41" s="7"/>
      <c r="HO41" s="7"/>
      <c r="HP41" s="7"/>
      <c r="HQ41" s="2"/>
      <c r="HR41" s="2"/>
      <c r="HS41" s="2"/>
      <c r="HT41" s="7"/>
      <c r="HU41" s="7"/>
      <c r="HV41" s="7"/>
      <c r="HW41" s="7"/>
      <c r="HX41" s="7"/>
      <c r="HY41" s="2"/>
      <c r="HZ41" s="2"/>
      <c r="IA41" s="2"/>
      <c r="IB41" s="7"/>
      <c r="IC41" s="7"/>
      <c r="ID41" s="7"/>
      <c r="IE41" s="7"/>
      <c r="IF41" s="7"/>
      <c r="IG41" s="2"/>
      <c r="IH41" s="2"/>
      <c r="II41" s="2"/>
      <c r="IJ41" s="7"/>
      <c r="IK41" s="7"/>
      <c r="IL41" s="7"/>
      <c r="IM41" s="7"/>
      <c r="IN41" s="7"/>
      <c r="IO41" s="2"/>
      <c r="IP41" s="2"/>
      <c r="IQ41" s="2"/>
      <c r="IR41" s="7"/>
      <c r="IS41" s="7"/>
      <c r="IT41" s="7"/>
      <c r="IU41" s="7"/>
      <c r="IV41" s="7"/>
    </row>
    <row r="42" spans="1:256" ht="16.5">
      <c r="A42" s="94" t="s">
        <v>212</v>
      </c>
      <c r="B42" s="116" t="s">
        <v>169</v>
      </c>
      <c r="C42" s="2"/>
      <c r="D42" s="97"/>
      <c r="E42" s="97" t="s">
        <v>552</v>
      </c>
      <c r="F42" s="118">
        <v>39221.52013888889</v>
      </c>
      <c r="G42"/>
      <c r="H42"/>
      <c r="I42" s="2"/>
      <c r="J42" s="2"/>
      <c r="K42" s="2"/>
      <c r="L42" s="7"/>
      <c r="M42" s="7"/>
      <c r="N42" s="7"/>
      <c r="O42" s="7"/>
      <c r="P42" s="7"/>
      <c r="Q42" s="2"/>
      <c r="R42" s="2"/>
      <c r="S42" s="2"/>
      <c r="T42" s="7"/>
      <c r="U42" s="7"/>
      <c r="V42" s="7"/>
      <c r="W42" s="7"/>
      <c r="X42" s="7"/>
      <c r="Y42" s="2"/>
      <c r="Z42" s="2"/>
      <c r="AA42" s="2"/>
      <c r="AB42" s="7"/>
      <c r="AC42" s="7"/>
      <c r="AD42" s="7"/>
      <c r="AE42" s="7"/>
      <c r="AF42" s="7"/>
      <c r="AG42" s="2"/>
      <c r="AH42" s="2"/>
      <c r="AI42" s="2"/>
      <c r="AJ42" s="7"/>
      <c r="AK42" s="7"/>
      <c r="AL42" s="7"/>
      <c r="AM42" s="7"/>
      <c r="AN42" s="7"/>
      <c r="AO42" s="2"/>
      <c r="AP42" s="2"/>
      <c r="AQ42" s="2"/>
      <c r="AR42" s="7"/>
      <c r="AS42" s="7"/>
      <c r="AT42" s="7"/>
      <c r="AU42" s="7"/>
      <c r="AV42" s="7"/>
      <c r="AW42" s="2"/>
      <c r="AX42" s="2"/>
      <c r="AY42" s="2"/>
      <c r="AZ42" s="7"/>
      <c r="BA42" s="7"/>
      <c r="BB42" s="7"/>
      <c r="BC42" s="7"/>
      <c r="BD42" s="7"/>
      <c r="BE42" s="2"/>
      <c r="BF42" s="2"/>
      <c r="BG42" s="2"/>
      <c r="BH42" s="7"/>
      <c r="BI42" s="7"/>
      <c r="BJ42" s="7"/>
      <c r="BK42" s="7"/>
      <c r="BL42" s="7"/>
      <c r="BM42" s="2"/>
      <c r="BN42" s="2"/>
      <c r="BO42" s="2"/>
      <c r="BP42" s="7"/>
      <c r="BQ42" s="7"/>
      <c r="BR42" s="7"/>
      <c r="BS42" s="7"/>
      <c r="BT42" s="7"/>
      <c r="BU42" s="2"/>
      <c r="BV42" s="2"/>
      <c r="BW42" s="2"/>
      <c r="BX42" s="7"/>
      <c r="BY42" s="7"/>
      <c r="BZ42" s="7"/>
      <c r="CA42" s="7"/>
      <c r="CB42" s="7"/>
      <c r="CC42" s="2"/>
      <c r="CD42" s="2"/>
      <c r="CE42" s="2"/>
      <c r="CF42" s="7"/>
      <c r="CG42" s="7"/>
      <c r="CH42" s="7"/>
      <c r="CI42" s="7"/>
      <c r="CJ42" s="7"/>
      <c r="CK42" s="2"/>
      <c r="CL42" s="2"/>
      <c r="CM42" s="2"/>
      <c r="CN42" s="7"/>
      <c r="CO42" s="7"/>
      <c r="CP42" s="7"/>
      <c r="CQ42" s="7"/>
      <c r="CR42" s="7"/>
      <c r="CS42" s="2"/>
      <c r="CT42" s="2"/>
      <c r="CU42" s="2"/>
      <c r="CV42" s="7"/>
      <c r="CW42" s="7"/>
      <c r="CX42" s="7"/>
      <c r="CY42" s="7"/>
      <c r="CZ42" s="7"/>
      <c r="DA42" s="2"/>
      <c r="DB42" s="2"/>
      <c r="DC42" s="2"/>
      <c r="DD42" s="7"/>
      <c r="DE42" s="7"/>
      <c r="DF42" s="7"/>
      <c r="DG42" s="7"/>
      <c r="DH42" s="7"/>
      <c r="DI42" s="2"/>
      <c r="DJ42" s="2"/>
      <c r="DK42" s="2"/>
      <c r="DL42" s="7"/>
      <c r="DM42" s="7"/>
      <c r="DN42" s="7"/>
      <c r="DO42" s="7"/>
      <c r="DP42" s="7"/>
      <c r="DQ42" s="2"/>
      <c r="DR42" s="2"/>
      <c r="DS42" s="2"/>
      <c r="DT42" s="7"/>
      <c r="DU42" s="7"/>
      <c r="DV42" s="7"/>
      <c r="DW42" s="7"/>
      <c r="DX42" s="7"/>
      <c r="DY42" s="2"/>
      <c r="DZ42" s="2"/>
      <c r="EA42" s="2"/>
      <c r="EB42" s="7"/>
      <c r="EC42" s="7"/>
      <c r="ED42" s="7"/>
      <c r="EE42" s="7"/>
      <c r="EF42" s="7"/>
      <c r="EG42" s="2"/>
      <c r="EH42" s="2"/>
      <c r="EI42" s="2"/>
      <c r="EJ42" s="7"/>
      <c r="EK42" s="7"/>
      <c r="EL42" s="7"/>
      <c r="EM42" s="7"/>
      <c r="EN42" s="7"/>
      <c r="EO42" s="2"/>
      <c r="EP42" s="2"/>
      <c r="EQ42" s="2"/>
      <c r="ER42" s="7"/>
      <c r="ES42" s="7"/>
      <c r="ET42" s="7"/>
      <c r="EU42" s="7"/>
      <c r="EV42" s="7"/>
      <c r="EW42" s="2"/>
      <c r="EX42" s="2"/>
      <c r="EY42" s="2"/>
      <c r="EZ42" s="7"/>
      <c r="FA42" s="7"/>
      <c r="FB42" s="7"/>
      <c r="FC42" s="7"/>
      <c r="FD42" s="7"/>
      <c r="FE42" s="2"/>
      <c r="FF42" s="2"/>
      <c r="FG42" s="2"/>
      <c r="FH42" s="7"/>
      <c r="FI42" s="7"/>
      <c r="FJ42" s="7"/>
      <c r="FK42" s="7"/>
      <c r="FL42" s="7"/>
      <c r="FM42" s="2"/>
      <c r="FN42" s="2"/>
      <c r="FO42" s="2"/>
      <c r="FP42" s="7"/>
      <c r="FQ42" s="7"/>
      <c r="FR42" s="7"/>
      <c r="FS42" s="7"/>
      <c r="FT42" s="7"/>
      <c r="FU42" s="2"/>
      <c r="FV42" s="2"/>
      <c r="FW42" s="2"/>
      <c r="FX42" s="7"/>
      <c r="FY42" s="7"/>
      <c r="FZ42" s="7"/>
      <c r="GA42" s="7"/>
      <c r="GB42" s="7"/>
      <c r="GC42" s="2"/>
      <c r="GD42" s="2"/>
      <c r="GE42" s="2"/>
      <c r="GF42" s="7"/>
      <c r="GG42" s="7"/>
      <c r="GH42" s="7"/>
      <c r="GI42" s="7"/>
      <c r="GJ42" s="7"/>
      <c r="GK42" s="2"/>
      <c r="GL42" s="2"/>
      <c r="GM42" s="2"/>
      <c r="GN42" s="7"/>
      <c r="GO42" s="7"/>
      <c r="GP42" s="7"/>
      <c r="GQ42" s="7"/>
      <c r="GR42" s="7"/>
      <c r="GS42" s="2"/>
      <c r="GT42" s="2"/>
      <c r="GU42" s="2"/>
      <c r="GV42" s="7"/>
      <c r="GW42" s="7"/>
      <c r="GX42" s="7"/>
      <c r="GY42" s="7"/>
      <c r="GZ42" s="7"/>
      <c r="HA42" s="2"/>
      <c r="HB42" s="2"/>
      <c r="HC42" s="2"/>
      <c r="HD42" s="7"/>
      <c r="HE42" s="7"/>
      <c r="HF42" s="7"/>
      <c r="HG42" s="7"/>
      <c r="HH42" s="7"/>
      <c r="HI42" s="2"/>
      <c r="HJ42" s="2"/>
      <c r="HK42" s="2"/>
      <c r="HL42" s="7"/>
      <c r="HM42" s="7"/>
      <c r="HN42" s="7"/>
      <c r="HO42" s="7"/>
      <c r="HP42" s="7"/>
      <c r="HQ42" s="2"/>
      <c r="HR42" s="2"/>
      <c r="HS42" s="2"/>
      <c r="HT42" s="7"/>
      <c r="HU42" s="7"/>
      <c r="HV42" s="7"/>
      <c r="HW42" s="7"/>
      <c r="HX42" s="7"/>
      <c r="HY42" s="2"/>
      <c r="HZ42" s="2"/>
      <c r="IA42" s="2"/>
      <c r="IB42" s="7"/>
      <c r="IC42" s="7"/>
      <c r="ID42" s="7"/>
      <c r="IE42" s="7"/>
      <c r="IF42" s="7"/>
      <c r="IG42" s="2"/>
      <c r="IH42" s="2"/>
      <c r="II42" s="2"/>
      <c r="IJ42" s="7"/>
      <c r="IK42" s="7"/>
      <c r="IL42" s="7"/>
      <c r="IM42" s="7"/>
      <c r="IN42" s="7"/>
      <c r="IO42" s="2"/>
      <c r="IP42" s="2"/>
      <c r="IQ42" s="2"/>
      <c r="IR42" s="7"/>
      <c r="IS42" s="7"/>
      <c r="IT42" s="7"/>
      <c r="IU42" s="7"/>
      <c r="IV42" s="7"/>
    </row>
    <row r="43" spans="1:8" ht="16.5">
      <c r="A43" s="100" t="s">
        <v>553</v>
      </c>
      <c r="B43" s="100" t="s">
        <v>309</v>
      </c>
      <c r="C43" s="100" t="s">
        <v>213</v>
      </c>
      <c r="D43" s="100" t="s">
        <v>301</v>
      </c>
      <c r="E43" s="100" t="s">
        <v>531</v>
      </c>
      <c r="F43" s="100" t="s">
        <v>554</v>
      </c>
      <c r="G43" s="100" t="s">
        <v>555</v>
      </c>
      <c r="H43" s="100" t="s">
        <v>22</v>
      </c>
    </row>
    <row r="44" spans="1:8" ht="15">
      <c r="A44" s="2">
        <v>1</v>
      </c>
      <c r="B44" s="2" t="s">
        <v>368</v>
      </c>
      <c r="C44" s="2" t="s">
        <v>505</v>
      </c>
      <c r="D44" s="7">
        <v>1000</v>
      </c>
      <c r="E44" s="7">
        <v>980.6199951171875</v>
      </c>
      <c r="F44" s="7">
        <v>770.0900268554688</v>
      </c>
      <c r="G44" s="7">
        <v>949.9299926757812</v>
      </c>
      <c r="H44" s="7">
        <v>2930.550048828125</v>
      </c>
    </row>
    <row r="45" spans="1:8" ht="15">
      <c r="A45" s="2">
        <v>2</v>
      </c>
      <c r="B45" s="2" t="s">
        <v>370</v>
      </c>
      <c r="C45" s="2" t="s">
        <v>319</v>
      </c>
      <c r="D45" s="7">
        <v>995.8099975585938</v>
      </c>
      <c r="E45" s="7">
        <v>979.9099731445312</v>
      </c>
      <c r="F45" s="7">
        <v>891.739990234375</v>
      </c>
      <c r="G45" s="7">
        <v>947.8200073242188</v>
      </c>
      <c r="H45" s="7">
        <v>2923.5400390625</v>
      </c>
    </row>
    <row r="46" spans="1:8" ht="15">
      <c r="A46" s="2">
        <v>3</v>
      </c>
      <c r="B46" s="2" t="s">
        <v>374</v>
      </c>
      <c r="C46" s="2" t="s">
        <v>319</v>
      </c>
      <c r="D46" s="7">
        <v>923</v>
      </c>
      <c r="E46" s="7">
        <v>1000</v>
      </c>
      <c r="F46" s="7">
        <v>888.5</v>
      </c>
      <c r="G46" s="7">
        <v>1000</v>
      </c>
      <c r="H46" s="7">
        <v>2923</v>
      </c>
    </row>
    <row r="47" spans="1:8" ht="15">
      <c r="A47" s="2">
        <v>4</v>
      </c>
      <c r="B47" s="2" t="s">
        <v>484</v>
      </c>
      <c r="C47" s="2" t="s">
        <v>211</v>
      </c>
      <c r="D47" s="7">
        <v>0</v>
      </c>
      <c r="E47" s="7">
        <v>986.75</v>
      </c>
      <c r="F47" s="7">
        <v>1000</v>
      </c>
      <c r="G47" s="7">
        <v>908.7999877929688</v>
      </c>
      <c r="H47" s="7">
        <v>2895.550048828125</v>
      </c>
    </row>
    <row r="48" spans="1:8" ht="15">
      <c r="A48" s="2">
        <v>5</v>
      </c>
      <c r="B48" s="2" t="s">
        <v>480</v>
      </c>
      <c r="C48" s="2" t="s">
        <v>211</v>
      </c>
      <c r="D48" s="7">
        <v>828.4299926757812</v>
      </c>
      <c r="E48" s="7">
        <v>985.0499877929688</v>
      </c>
      <c r="F48" s="7">
        <v>874.2899780273438</v>
      </c>
      <c r="G48" s="7">
        <v>956.4199829101562</v>
      </c>
      <c r="H48" s="7">
        <v>2815.760009765625</v>
      </c>
    </row>
    <row r="49" spans="1:8" ht="15">
      <c r="A49" s="2">
        <v>6</v>
      </c>
      <c r="B49" s="2" t="s">
        <v>557</v>
      </c>
      <c r="C49" s="2" t="s">
        <v>505</v>
      </c>
      <c r="D49" s="7">
        <v>927.9400024414062</v>
      </c>
      <c r="E49" s="7">
        <v>926.989990234375</v>
      </c>
      <c r="F49" s="7">
        <v>686.1699829101562</v>
      </c>
      <c r="G49" s="7">
        <v>957.02001953125</v>
      </c>
      <c r="H49" s="7">
        <v>2811.949951171875</v>
      </c>
    </row>
    <row r="50" spans="1:8" ht="15">
      <c r="A50" s="2">
        <v>7</v>
      </c>
      <c r="B50" s="2" t="s">
        <v>376</v>
      </c>
      <c r="C50" s="2" t="s">
        <v>475</v>
      </c>
      <c r="D50" s="7">
        <v>900.0599975585938</v>
      </c>
      <c r="E50" s="7">
        <v>865.72998046875</v>
      </c>
      <c r="F50" s="7">
        <v>858.260009765625</v>
      </c>
      <c r="G50" s="7">
        <v>904.6799926757812</v>
      </c>
      <c r="H50" s="7">
        <v>2670.469970703125</v>
      </c>
    </row>
    <row r="51" spans="1:8" ht="15">
      <c r="A51" s="2">
        <v>8</v>
      </c>
      <c r="B51" s="2" t="s">
        <v>477</v>
      </c>
      <c r="C51" s="2" t="s">
        <v>248</v>
      </c>
      <c r="D51" s="7">
        <v>868.2000122070312</v>
      </c>
      <c r="E51" s="7">
        <v>803.469970703125</v>
      </c>
      <c r="F51" s="7">
        <v>772.469970703125</v>
      </c>
      <c r="G51" s="7">
        <v>832.9099731445312</v>
      </c>
      <c r="H51" s="7">
        <v>2504.580078125</v>
      </c>
    </row>
    <row r="52" spans="1:8" ht="15">
      <c r="A52"/>
      <c r="B52" s="2"/>
      <c r="C52" s="2"/>
      <c r="D52" s="2"/>
      <c r="E52" s="2"/>
      <c r="F52" s="2"/>
      <c r="G52"/>
      <c r="H52"/>
    </row>
    <row r="53" spans="1:8" ht="16.5">
      <c r="A53" s="94" t="s">
        <v>298</v>
      </c>
      <c r="B53" s="116" t="s">
        <v>299</v>
      </c>
      <c r="C53"/>
      <c r="D53"/>
      <c r="E53"/>
      <c r="F53"/>
      <c r="G53"/>
      <c r="H53"/>
    </row>
    <row r="54" spans="1:8" ht="16.5">
      <c r="A54" s="94" t="s">
        <v>212</v>
      </c>
      <c r="B54" s="116" t="s">
        <v>187</v>
      </c>
      <c r="C54" s="2"/>
      <c r="D54" s="97"/>
      <c r="E54" s="97" t="s">
        <v>552</v>
      </c>
      <c r="F54" s="118">
        <v>39221.520833333336</v>
      </c>
      <c r="G54"/>
      <c r="H54"/>
    </row>
    <row r="55" spans="1:8" ht="16.5">
      <c r="A55" s="100" t="s">
        <v>553</v>
      </c>
      <c r="B55" s="100" t="s">
        <v>309</v>
      </c>
      <c r="C55" s="100" t="s">
        <v>213</v>
      </c>
      <c r="D55" s="100" t="s">
        <v>301</v>
      </c>
      <c r="E55" s="100" t="s">
        <v>531</v>
      </c>
      <c r="F55" s="100" t="s">
        <v>554</v>
      </c>
      <c r="G55" s="100" t="s">
        <v>555</v>
      </c>
      <c r="H55" s="100" t="s">
        <v>22</v>
      </c>
    </row>
    <row r="56" spans="1:8" ht="15">
      <c r="A56" s="2">
        <v>1</v>
      </c>
      <c r="B56" s="2" t="s">
        <v>493</v>
      </c>
      <c r="C56" s="2" t="s">
        <v>319</v>
      </c>
      <c r="D56" s="7">
        <v>971.22998046875</v>
      </c>
      <c r="E56" s="7">
        <v>994.1799926757812</v>
      </c>
      <c r="F56" s="7">
        <v>1000</v>
      </c>
      <c r="G56" s="7">
        <v>1000</v>
      </c>
      <c r="H56" s="7">
        <v>2994.179931640625</v>
      </c>
    </row>
    <row r="57" spans="1:8" ht="15">
      <c r="A57" s="2">
        <v>2</v>
      </c>
      <c r="B57" s="2" t="s">
        <v>491</v>
      </c>
      <c r="C57" s="2" t="s">
        <v>505</v>
      </c>
      <c r="D57" s="7">
        <v>984.5499877929688</v>
      </c>
      <c r="E57" s="7">
        <v>993.8200073242188</v>
      </c>
      <c r="F57" s="7">
        <v>684.239990234375</v>
      </c>
      <c r="G57" s="7">
        <v>965.9099731445312</v>
      </c>
      <c r="H57" s="7">
        <v>2944.280029296875</v>
      </c>
    </row>
    <row r="58" spans="1:8" ht="15">
      <c r="A58" s="2">
        <v>3</v>
      </c>
      <c r="B58" s="2" t="s">
        <v>489</v>
      </c>
      <c r="C58" s="2" t="s">
        <v>211</v>
      </c>
      <c r="D58" s="7">
        <v>1000</v>
      </c>
      <c r="E58" s="7">
        <v>1000</v>
      </c>
      <c r="F58" s="7">
        <v>754.3099975585938</v>
      </c>
      <c r="G58" s="7">
        <v>937.4500122070312</v>
      </c>
      <c r="H58" s="7">
        <v>2937.449951171875</v>
      </c>
    </row>
    <row r="59" spans="1:8" ht="15">
      <c r="A59" s="2">
        <v>4</v>
      </c>
      <c r="B59" s="2" t="s">
        <v>495</v>
      </c>
      <c r="C59" s="2" t="s">
        <v>319</v>
      </c>
      <c r="D59" s="7">
        <v>876.260009765625</v>
      </c>
      <c r="E59" s="7">
        <v>862.8599853515625</v>
      </c>
      <c r="F59" s="7">
        <v>622.280029296875</v>
      </c>
      <c r="G59" s="7">
        <v>853.739990234375</v>
      </c>
      <c r="H59" s="7">
        <v>2592.85986328125</v>
      </c>
    </row>
    <row r="60" spans="1:8" ht="15">
      <c r="A60" s="2">
        <v>5</v>
      </c>
      <c r="B60" s="2" t="s">
        <v>498</v>
      </c>
      <c r="C60" s="2" t="s">
        <v>211</v>
      </c>
      <c r="D60" s="7">
        <v>624.0499877929688</v>
      </c>
      <c r="E60" s="7">
        <v>639.6699829101562</v>
      </c>
      <c r="F60" s="7">
        <v>708.72998046875</v>
      </c>
      <c r="G60" s="7">
        <v>703.75</v>
      </c>
      <c r="H60" s="7">
        <v>2052.14990234375</v>
      </c>
    </row>
    <row r="61" spans="1:8" ht="15">
      <c r="A61" s="2"/>
      <c r="B61" s="2"/>
      <c r="C61" s="2"/>
      <c r="D61" s="7"/>
      <c r="E61" s="7"/>
      <c r="F61" s="7"/>
      <c r="G61" s="7"/>
      <c r="H61" s="7"/>
    </row>
    <row r="62" spans="1:8" ht="15">
      <c r="A62" s="2"/>
      <c r="B62" s="2"/>
      <c r="C62" s="2"/>
      <c r="D62" s="7"/>
      <c r="E62" s="7"/>
      <c r="F62" s="7"/>
      <c r="G62" s="7"/>
      <c r="H62" s="7"/>
    </row>
    <row r="63" spans="1:2" ht="15">
      <c r="A63" s="94" t="s">
        <v>298</v>
      </c>
      <c r="B63" s="116" t="s">
        <v>299</v>
      </c>
    </row>
    <row r="64" spans="1:6" ht="15">
      <c r="A64" s="94" t="s">
        <v>212</v>
      </c>
      <c r="B64" s="116" t="s">
        <v>403</v>
      </c>
      <c r="C64" s="2"/>
      <c r="D64" s="97"/>
      <c r="E64" s="97" t="s">
        <v>552</v>
      </c>
      <c r="F64" s="118">
        <v>39221.62013888889</v>
      </c>
    </row>
    <row r="65" spans="1:19" ht="15">
      <c r="A65" s="100" t="s">
        <v>553</v>
      </c>
      <c r="B65" s="100" t="s">
        <v>309</v>
      </c>
      <c r="C65" s="100" t="s">
        <v>213</v>
      </c>
      <c r="D65" s="100" t="s">
        <v>301</v>
      </c>
      <c r="E65" s="100" t="s">
        <v>531</v>
      </c>
      <c r="F65" s="100" t="s">
        <v>554</v>
      </c>
      <c r="G65" s="100" t="s">
        <v>555</v>
      </c>
      <c r="H65" s="100" t="s">
        <v>22</v>
      </c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18" ht="12.75">
      <c r="A66" s="2">
        <v>1</v>
      </c>
      <c r="B66" s="2" t="s">
        <v>406</v>
      </c>
      <c r="C66" s="2" t="s">
        <v>319</v>
      </c>
      <c r="D66" s="7">
        <v>1000</v>
      </c>
      <c r="E66" s="7">
        <v>1000</v>
      </c>
      <c r="F66" s="7">
        <v>950.77001953125</v>
      </c>
      <c r="G66" s="7">
        <v>996.719970703125</v>
      </c>
      <c r="H66" s="7">
        <v>2996.719970703125</v>
      </c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2.75">
      <c r="A67" s="2">
        <v>2</v>
      </c>
      <c r="B67" s="2" t="s">
        <v>408</v>
      </c>
      <c r="C67" s="2" t="s">
        <v>211</v>
      </c>
      <c r="D67" s="7">
        <v>985.6500244140625</v>
      </c>
      <c r="E67" s="7">
        <v>0</v>
      </c>
      <c r="F67" s="7">
        <v>1000</v>
      </c>
      <c r="G67" s="7">
        <v>1000</v>
      </c>
      <c r="H67" s="7">
        <v>2985.64990234375</v>
      </c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.75">
      <c r="A68" s="2">
        <v>3</v>
      </c>
      <c r="B68" s="2" t="s">
        <v>410</v>
      </c>
      <c r="C68" s="2" t="s">
        <v>319</v>
      </c>
      <c r="D68" s="7">
        <v>985.260009765625</v>
      </c>
      <c r="E68" s="7">
        <v>992.27001953125</v>
      </c>
      <c r="F68" s="7">
        <v>896.6799926757812</v>
      </c>
      <c r="G68" s="7">
        <v>979.7000122070312</v>
      </c>
      <c r="H68" s="7">
        <v>2957.22998046875</v>
      </c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.75">
      <c r="A69" s="2">
        <v>4</v>
      </c>
      <c r="B69" s="2" t="s">
        <v>421</v>
      </c>
      <c r="C69" s="2" t="s">
        <v>319</v>
      </c>
      <c r="D69" s="7">
        <v>921.530029296875</v>
      </c>
      <c r="E69" s="7">
        <v>957.3400268554688</v>
      </c>
      <c r="F69" s="7">
        <v>841.010009765625</v>
      </c>
      <c r="G69" s="7">
        <v>956.4199829101562</v>
      </c>
      <c r="H69" s="7">
        <v>2835.2900390625</v>
      </c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.75">
      <c r="A70" s="2">
        <v>5</v>
      </c>
      <c r="B70" s="2" t="s">
        <v>433</v>
      </c>
      <c r="C70" s="2" t="s">
        <v>248</v>
      </c>
      <c r="D70" s="7">
        <v>0</v>
      </c>
      <c r="E70" s="7">
        <v>988.4299926757812</v>
      </c>
      <c r="F70" s="7">
        <v>897.3099975585938</v>
      </c>
      <c r="G70" s="7">
        <v>947.6099853515625</v>
      </c>
      <c r="H70" s="7">
        <v>2833.35009765625</v>
      </c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.75">
      <c r="A71" s="2">
        <v>6</v>
      </c>
      <c r="B71" s="2" t="s">
        <v>412</v>
      </c>
      <c r="C71" s="2" t="s">
        <v>211</v>
      </c>
      <c r="D71" s="7">
        <v>945.1099853515625</v>
      </c>
      <c r="E71" s="7">
        <v>942.25</v>
      </c>
      <c r="F71" s="7">
        <v>895.8400268554688</v>
      </c>
      <c r="G71" s="7">
        <v>930.4299926757812</v>
      </c>
      <c r="H71" s="7">
        <v>2817.7900390625</v>
      </c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6" ht="12.75">
      <c r="A72" s="2">
        <v>7</v>
      </c>
      <c r="B72" s="2" t="s">
        <v>418</v>
      </c>
      <c r="C72" s="2" t="s">
        <v>505</v>
      </c>
      <c r="D72" s="7">
        <v>927.1900024414062</v>
      </c>
      <c r="E72" s="7">
        <v>946.22998046875</v>
      </c>
      <c r="F72" s="7">
        <v>0</v>
      </c>
      <c r="G72" s="7">
        <v>910.989990234375</v>
      </c>
      <c r="H72" s="7">
        <v>2784.409912109375</v>
      </c>
      <c r="I72" s="7"/>
      <c r="J72" s="7"/>
      <c r="K72" s="7"/>
      <c r="L72" s="7"/>
      <c r="M72" s="7"/>
      <c r="N72" s="7"/>
      <c r="O72" s="7"/>
      <c r="P72" s="6"/>
    </row>
    <row r="73" spans="1:16" ht="12.75">
      <c r="A73" s="2">
        <v>8</v>
      </c>
      <c r="B73" s="2" t="s">
        <v>427</v>
      </c>
      <c r="C73" s="2" t="s">
        <v>211</v>
      </c>
      <c r="D73" s="7">
        <v>914.5399780273438</v>
      </c>
      <c r="E73" s="7">
        <v>955.1599731445312</v>
      </c>
      <c r="F73" s="7">
        <v>840.8200073242188</v>
      </c>
      <c r="G73" s="7">
        <v>913.9400024414062</v>
      </c>
      <c r="H73" s="7">
        <v>2783.639892578125</v>
      </c>
      <c r="I73" s="7"/>
      <c r="J73" s="7"/>
      <c r="K73" s="7"/>
      <c r="L73" s="7"/>
      <c r="M73" s="7"/>
      <c r="N73" s="7"/>
      <c r="O73" s="7"/>
      <c r="P73" s="6"/>
    </row>
    <row r="74" spans="1:16" ht="12.75">
      <c r="A74" s="2">
        <v>9</v>
      </c>
      <c r="B74" s="2" t="s">
        <v>424</v>
      </c>
      <c r="C74" s="2" t="s">
        <v>505</v>
      </c>
      <c r="D74" s="7">
        <v>917.97998046875</v>
      </c>
      <c r="E74" s="7">
        <v>0</v>
      </c>
      <c r="F74" s="7">
        <v>714.4299926757812</v>
      </c>
      <c r="G74" s="7">
        <v>891.719970703125</v>
      </c>
      <c r="H74" s="7">
        <v>2524.1298828125</v>
      </c>
      <c r="I74" s="7"/>
      <c r="J74" s="7"/>
      <c r="K74" s="7"/>
      <c r="L74" s="7"/>
      <c r="M74" s="7"/>
      <c r="N74" s="7"/>
      <c r="O74" s="7"/>
      <c r="P74" s="6"/>
    </row>
    <row r="75" spans="1:16" ht="12.75">
      <c r="A75" s="2">
        <v>10</v>
      </c>
      <c r="B75" s="2" t="s">
        <v>435</v>
      </c>
      <c r="C75" s="2" t="s">
        <v>436</v>
      </c>
      <c r="D75" s="7">
        <v>0</v>
      </c>
      <c r="E75" s="7">
        <v>820.8099975585938</v>
      </c>
      <c r="F75" s="7">
        <v>808.9000244140625</v>
      </c>
      <c r="G75" s="7">
        <v>808.8499755859375</v>
      </c>
      <c r="H75" s="7">
        <v>2438.56005859375</v>
      </c>
      <c r="I75" s="7"/>
      <c r="J75" s="7"/>
      <c r="K75" s="7"/>
      <c r="L75" s="7"/>
      <c r="M75" s="7"/>
      <c r="N75" s="7"/>
      <c r="O75" s="7"/>
      <c r="P75" s="6"/>
    </row>
    <row r="76" spans="1:16" ht="12.75">
      <c r="A76" s="2">
        <v>11</v>
      </c>
      <c r="B76" s="2" t="s">
        <v>415</v>
      </c>
      <c r="C76" s="2" t="s">
        <v>332</v>
      </c>
      <c r="D76" s="7">
        <v>944.1699829101562</v>
      </c>
      <c r="E76" s="7">
        <v>951.6400146484375</v>
      </c>
      <c r="F76" s="7">
        <v>0</v>
      </c>
      <c r="G76" s="7">
        <v>0</v>
      </c>
      <c r="H76" s="7">
        <v>1895.81005859375</v>
      </c>
      <c r="I76" s="7"/>
      <c r="J76" s="7"/>
      <c r="K76" s="7"/>
      <c r="L76" s="7"/>
      <c r="M76" s="7"/>
      <c r="N76" s="7"/>
      <c r="O76" s="7"/>
      <c r="P76" s="6"/>
    </row>
    <row r="77" spans="1:16" ht="12.75">
      <c r="A77" s="2">
        <v>12</v>
      </c>
      <c r="B77" s="2" t="s">
        <v>430</v>
      </c>
      <c r="C77" s="2" t="s">
        <v>505</v>
      </c>
      <c r="D77" s="7">
        <v>888.9000244140625</v>
      </c>
      <c r="E77" s="7">
        <v>883.030029296875</v>
      </c>
      <c r="F77" s="7">
        <v>0</v>
      </c>
      <c r="G77" s="7">
        <v>0</v>
      </c>
      <c r="H77" s="7">
        <v>1771.9300537109375</v>
      </c>
      <c r="I77" s="7"/>
      <c r="J77" s="7"/>
      <c r="K77" s="7"/>
      <c r="L77" s="7"/>
      <c r="M77" s="7"/>
      <c r="N77" s="7"/>
      <c r="O77" s="7"/>
      <c r="P77" s="6"/>
    </row>
    <row r="78" spans="1:8" ht="15">
      <c r="A78" s="2">
        <v>13</v>
      </c>
      <c r="B78" s="2" t="s">
        <v>81</v>
      </c>
      <c r="C78" s="2" t="s">
        <v>505</v>
      </c>
      <c r="D78" s="7">
        <v>0</v>
      </c>
      <c r="E78" s="7">
        <v>0</v>
      </c>
      <c r="F78" s="7">
        <v>0</v>
      </c>
      <c r="G78" s="7">
        <v>850.530029296875</v>
      </c>
      <c r="H78" s="7">
        <v>850.530029296875</v>
      </c>
    </row>
    <row r="80" spans="1:2" ht="15">
      <c r="A80" s="94" t="s">
        <v>298</v>
      </c>
      <c r="B80" s="116" t="s">
        <v>299</v>
      </c>
    </row>
    <row r="81" spans="1:6" ht="15">
      <c r="A81" s="94" t="s">
        <v>212</v>
      </c>
      <c r="B81" s="116" t="s">
        <v>438</v>
      </c>
      <c r="C81" s="2"/>
      <c r="D81" s="97"/>
      <c r="E81" s="97" t="s">
        <v>552</v>
      </c>
      <c r="F81" s="118">
        <v>39221.620833333334</v>
      </c>
    </row>
    <row r="82" spans="1:19" ht="15">
      <c r="A82" s="100" t="s">
        <v>553</v>
      </c>
      <c r="B82" s="100" t="s">
        <v>309</v>
      </c>
      <c r="C82" s="100" t="s">
        <v>213</v>
      </c>
      <c r="D82" s="100" t="s">
        <v>301</v>
      </c>
      <c r="E82" s="100" t="s">
        <v>531</v>
      </c>
      <c r="F82" s="100" t="s">
        <v>554</v>
      </c>
      <c r="G82" s="100" t="s">
        <v>555</v>
      </c>
      <c r="H82" s="100" t="s">
        <v>22</v>
      </c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1"/>
    </row>
    <row r="83" spans="1:18" ht="12.75">
      <c r="A83" s="2">
        <v>1</v>
      </c>
      <c r="B83" s="2" t="s">
        <v>442</v>
      </c>
      <c r="C83" s="2" t="s">
        <v>319</v>
      </c>
      <c r="D83" s="7">
        <v>990.5700073242188</v>
      </c>
      <c r="E83" s="7">
        <v>999.8200073242188</v>
      </c>
      <c r="F83" s="7">
        <v>0</v>
      </c>
      <c r="G83" s="7">
        <v>1000</v>
      </c>
      <c r="H83" s="7">
        <v>2990.39013671875</v>
      </c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2.75">
      <c r="A84" s="2">
        <v>2</v>
      </c>
      <c r="B84" s="2" t="s">
        <v>444</v>
      </c>
      <c r="C84" s="2" t="s">
        <v>211</v>
      </c>
      <c r="D84" s="7">
        <v>971.4600219726562</v>
      </c>
      <c r="E84" s="7">
        <v>1000</v>
      </c>
      <c r="F84" s="7">
        <v>1000</v>
      </c>
      <c r="G84" s="7">
        <v>982.02001953125</v>
      </c>
      <c r="H84" s="7">
        <v>2982.02001953125</v>
      </c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2.75">
      <c r="A85" s="2">
        <v>3</v>
      </c>
      <c r="B85" s="2" t="s">
        <v>453</v>
      </c>
      <c r="C85" s="2" t="s">
        <v>211</v>
      </c>
      <c r="D85" s="7">
        <v>922.77001953125</v>
      </c>
      <c r="E85" s="7">
        <v>915.9500122070312</v>
      </c>
      <c r="F85" s="7">
        <v>997.8900146484375</v>
      </c>
      <c r="G85" s="7">
        <v>921.9199829101562</v>
      </c>
      <c r="H85" s="7">
        <v>2842.580078125</v>
      </c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2.75">
      <c r="A86" s="2">
        <v>4</v>
      </c>
      <c r="B86" s="2" t="s">
        <v>456</v>
      </c>
      <c r="C86" s="2" t="s">
        <v>505</v>
      </c>
      <c r="D86" s="7">
        <v>920.3400268554688</v>
      </c>
      <c r="E86" s="7">
        <v>936.030029296875</v>
      </c>
      <c r="F86" s="7">
        <v>877.9099731445312</v>
      </c>
      <c r="G86" s="7">
        <v>942.5499877929688</v>
      </c>
      <c r="H86" s="7">
        <v>2798.920166015625</v>
      </c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2.75">
      <c r="A87" s="2">
        <v>5</v>
      </c>
      <c r="B87" s="2" t="s">
        <v>462</v>
      </c>
      <c r="C87" s="2" t="s">
        <v>248</v>
      </c>
      <c r="D87" s="7">
        <v>891.22998046875</v>
      </c>
      <c r="E87" s="7">
        <v>0</v>
      </c>
      <c r="F87" s="7">
        <v>947.1500244140625</v>
      </c>
      <c r="G87" s="7">
        <v>941.4500122070312</v>
      </c>
      <c r="H87" s="7">
        <v>2779.830078125</v>
      </c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2.75">
      <c r="A88" s="2">
        <v>6</v>
      </c>
      <c r="B88" s="2" t="s">
        <v>459</v>
      </c>
      <c r="C88" s="2" t="s">
        <v>505</v>
      </c>
      <c r="D88" s="7">
        <v>902.0999755859375</v>
      </c>
      <c r="E88" s="7">
        <v>926.6900024414062</v>
      </c>
      <c r="F88" s="7">
        <v>813.97998046875</v>
      </c>
      <c r="G88" s="7">
        <v>914.5900268554688</v>
      </c>
      <c r="H88" s="7">
        <v>2743.3798828125</v>
      </c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6" ht="12.75">
      <c r="A89" s="2">
        <v>7</v>
      </c>
      <c r="B89" s="2" t="s">
        <v>450</v>
      </c>
      <c r="C89" s="2" t="s">
        <v>436</v>
      </c>
      <c r="D89" s="7">
        <v>942.510009765625</v>
      </c>
      <c r="E89" s="7">
        <v>893.0999755859375</v>
      </c>
      <c r="F89" s="7">
        <v>795.2899780273438</v>
      </c>
      <c r="G89" s="7">
        <v>887.6900024414062</v>
      </c>
      <c r="H89" s="7">
        <v>2723.300048828125</v>
      </c>
      <c r="I89" s="7"/>
      <c r="J89" s="7"/>
      <c r="K89" s="7"/>
      <c r="L89" s="7"/>
      <c r="M89" s="7"/>
      <c r="N89" s="7"/>
      <c r="O89" s="7"/>
      <c r="P89" s="6"/>
    </row>
    <row r="90" spans="1:16" ht="12.75">
      <c r="A90" s="2">
        <v>8</v>
      </c>
      <c r="B90" s="2" t="s">
        <v>447</v>
      </c>
      <c r="C90" s="2" t="s">
        <v>332</v>
      </c>
      <c r="D90" s="7">
        <v>946.9600219726562</v>
      </c>
      <c r="E90" s="7">
        <v>807.97998046875</v>
      </c>
      <c r="F90" s="7">
        <v>0</v>
      </c>
      <c r="G90" s="7">
        <v>934.1500244140625</v>
      </c>
      <c r="H90" s="7">
        <v>2689.090087890625</v>
      </c>
      <c r="I90" s="7"/>
      <c r="J90" s="7"/>
      <c r="K90" s="7"/>
      <c r="L90" s="7"/>
      <c r="M90" s="7"/>
      <c r="N90" s="7"/>
      <c r="O90" s="7"/>
      <c r="P90" s="6"/>
    </row>
    <row r="91" spans="1:16" ht="12.75">
      <c r="A91" s="2">
        <v>9</v>
      </c>
      <c r="B91" s="2" t="s">
        <v>465</v>
      </c>
      <c r="C91" s="2" t="s">
        <v>332</v>
      </c>
      <c r="D91" s="7">
        <v>846.1699829101562</v>
      </c>
      <c r="E91" s="7">
        <v>880.6500244140625</v>
      </c>
      <c r="F91" s="7">
        <v>830.6799926757812</v>
      </c>
      <c r="G91" s="7">
        <v>826.7000122070312</v>
      </c>
      <c r="H91" s="7">
        <v>2557.5</v>
      </c>
      <c r="I91" s="7"/>
      <c r="J91" s="7"/>
      <c r="K91" s="7"/>
      <c r="L91" s="7"/>
      <c r="M91" s="7"/>
      <c r="N91" s="7"/>
      <c r="O91" s="7"/>
      <c r="P91" s="6"/>
    </row>
    <row r="92" spans="1:16" ht="12.75">
      <c r="A92" s="2">
        <v>10</v>
      </c>
      <c r="B92" s="2" t="s">
        <v>440</v>
      </c>
      <c r="C92" s="2" t="s">
        <v>319</v>
      </c>
      <c r="D92" s="7">
        <v>1000</v>
      </c>
      <c r="E92" s="7">
        <v>0</v>
      </c>
      <c r="F92" s="7">
        <v>0</v>
      </c>
      <c r="G92" s="7">
        <v>0</v>
      </c>
      <c r="H92" s="7">
        <v>1000</v>
      </c>
      <c r="I92" s="7"/>
      <c r="J92" s="7"/>
      <c r="K92" s="7"/>
      <c r="L92" s="7"/>
      <c r="M92" s="7"/>
      <c r="N92" s="7"/>
      <c r="O92" s="7"/>
      <c r="P92" s="6"/>
    </row>
    <row r="93" spans="1:16" ht="12.75">
      <c r="A93" s="2">
        <v>11</v>
      </c>
      <c r="B93" s="2" t="s">
        <v>468</v>
      </c>
      <c r="C93" s="2" t="s">
        <v>475</v>
      </c>
      <c r="D93" s="7">
        <v>0</v>
      </c>
      <c r="E93" s="7">
        <v>0</v>
      </c>
      <c r="F93" s="7">
        <v>928.47998046875</v>
      </c>
      <c r="G93" s="7">
        <v>0</v>
      </c>
      <c r="H93" s="7">
        <v>928.47998046875</v>
      </c>
      <c r="I93" s="7"/>
      <c r="J93" s="7"/>
      <c r="K93" s="7"/>
      <c r="L93" s="7"/>
      <c r="M93" s="7"/>
      <c r="N93" s="7"/>
      <c r="O93" s="7"/>
      <c r="P93" s="6"/>
    </row>
    <row r="94" spans="1:17" ht="12.75">
      <c r="A94" s="2"/>
      <c r="B94" s="2"/>
      <c r="C94" s="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6"/>
    </row>
  </sheetData>
  <sheetProtection/>
  <printOptions/>
  <pageMargins left="0.75" right="0.75" top="1" bottom="1" header="0" footer="0"/>
  <pageSetup fitToHeight="1" fitToWidth="1" horizontalDpi="360" verticalDpi="360" orientation="portrait" paperSize="9" scale="6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6:I56"/>
  <sheetViews>
    <sheetView zoomScalePageLayoutView="0" workbookViewId="0" topLeftCell="A5">
      <selection activeCell="D22" sqref="D22"/>
    </sheetView>
  </sheetViews>
  <sheetFormatPr defaultColWidth="11.421875" defaultRowHeight="12.75"/>
  <cols>
    <col min="1" max="1" width="15.8515625" style="8" bestFit="1" customWidth="1"/>
    <col min="2" max="2" width="12.421875" style="8" bestFit="1" customWidth="1"/>
    <col min="3" max="5" width="11.421875" style="8" customWidth="1"/>
    <col min="6" max="6" width="11.421875" style="8" bestFit="1" customWidth="1"/>
    <col min="7" max="7" width="11.421875" style="8" customWidth="1"/>
    <col min="8" max="8" width="6.140625" style="8" bestFit="1" customWidth="1"/>
    <col min="9" max="16384" width="11.421875" style="8" customWidth="1"/>
  </cols>
  <sheetData>
    <row r="6" ht="15"/>
    <row r="7" ht="15"/>
    <row r="8" ht="15"/>
    <row r="9" ht="15"/>
    <row r="10" ht="15"/>
    <row r="11" ht="15"/>
    <row r="12" ht="15"/>
    <row r="13" ht="15"/>
    <row r="14" ht="15"/>
    <row r="16" ht="15.75" thickBot="1">
      <c r="B16" s="8" t="s">
        <v>529</v>
      </c>
    </row>
    <row r="17" spans="2:9" ht="15.75" thickBot="1">
      <c r="B17" s="9" t="s">
        <v>213</v>
      </c>
      <c r="C17" s="10" t="s">
        <v>198</v>
      </c>
      <c r="D17" s="10" t="s">
        <v>199</v>
      </c>
      <c r="E17" s="10" t="s">
        <v>200</v>
      </c>
      <c r="F17" s="10" t="s">
        <v>201</v>
      </c>
      <c r="G17" s="11" t="s">
        <v>202</v>
      </c>
      <c r="H17" s="12"/>
      <c r="I17" s="9" t="s">
        <v>203</v>
      </c>
    </row>
    <row r="18" spans="3:9" ht="15.75" thickBot="1">
      <c r="C18" s="13"/>
      <c r="D18" s="13"/>
      <c r="E18" s="13"/>
      <c r="F18" s="13"/>
      <c r="G18" s="14"/>
      <c r="H18"/>
      <c r="I18"/>
    </row>
    <row r="19" spans="2:9" ht="15.75" thickBot="1">
      <c r="B19" s="85" t="s">
        <v>204</v>
      </c>
      <c r="C19" s="88">
        <f>1000+985.26+1000+955.96</f>
        <v>3941.2200000000003</v>
      </c>
      <c r="D19" s="15">
        <f>1000+967.77+1000+992.27</f>
        <v>3960.04</v>
      </c>
      <c r="E19" s="15">
        <f>950.77+896.68+999.59+788.19</f>
        <v>3635.23</v>
      </c>
      <c r="F19" s="15">
        <f>1000+996.3+996.72+979.7</f>
        <v>3972.7200000000003</v>
      </c>
      <c r="G19" s="16">
        <f aca="true" t="shared" si="0" ref="G19:G27">C19+D19+E19+F19</f>
        <v>15509.21</v>
      </c>
      <c r="H19" s="22"/>
      <c r="I19" s="17">
        <v>1</v>
      </c>
    </row>
    <row r="20" spans="2:9" ht="15.75" thickBot="1">
      <c r="B20" s="86" t="s">
        <v>211</v>
      </c>
      <c r="C20" s="89">
        <f>985.65+945.11+990.21+945.66</f>
        <v>3866.63</v>
      </c>
      <c r="D20" s="18">
        <f>973.11+894.1+955.16+942.25</f>
        <v>3764.62</v>
      </c>
      <c r="E20" s="18">
        <f>1000+895.84+836.78+782.97</f>
        <v>3515.59</v>
      </c>
      <c r="F20" s="18">
        <f>937.72+890.59+1000+930.43</f>
        <v>3758.74</v>
      </c>
      <c r="G20" s="16">
        <f t="shared" si="0"/>
        <v>14905.58</v>
      </c>
      <c r="H20"/>
      <c r="I20" s="20">
        <v>2</v>
      </c>
    </row>
    <row r="21" spans="2:9" ht="15.75" thickBot="1">
      <c r="B21" s="86" t="s">
        <v>401</v>
      </c>
      <c r="C21" s="89">
        <f>927.19+917.98+935.44+861.97</f>
        <v>3642.58</v>
      </c>
      <c r="D21" s="18">
        <f>958.53+946.23+883.03</f>
        <v>2787.79</v>
      </c>
      <c r="E21" s="18">
        <f>714.43+810.03</f>
        <v>1524.46</v>
      </c>
      <c r="F21" s="18">
        <f>927.63+910.99+891.72</f>
        <v>2730.34</v>
      </c>
      <c r="G21" s="16">
        <f t="shared" si="0"/>
        <v>10685.17</v>
      </c>
      <c r="H21"/>
      <c r="I21" s="20">
        <v>3</v>
      </c>
    </row>
    <row r="22" spans="2:9" ht="15.75" thickBot="1">
      <c r="B22" s="86" t="s">
        <v>206</v>
      </c>
      <c r="C22" s="89">
        <f>944.17+901.39+800.6</f>
        <v>2646.16</v>
      </c>
      <c r="D22" s="18">
        <f>879.77+951.64</f>
        <v>1831.4099999999999</v>
      </c>
      <c r="E22" s="18"/>
      <c r="F22" s="18">
        <f>822.27+815.78</f>
        <v>1638.05</v>
      </c>
      <c r="G22" s="16">
        <f t="shared" si="0"/>
        <v>6115.62</v>
      </c>
      <c r="H22"/>
      <c r="I22" s="20">
        <v>4</v>
      </c>
    </row>
    <row r="23" spans="2:9" ht="15.75" thickBot="1">
      <c r="B23" s="86" t="s">
        <v>207</v>
      </c>
      <c r="C23" s="89">
        <f>989.96</f>
        <v>989.96</v>
      </c>
      <c r="D23" s="18">
        <f>992.08+988.43</f>
        <v>1980.51</v>
      </c>
      <c r="E23" s="18">
        <f>897.31+1000</f>
        <v>1897.31</v>
      </c>
      <c r="F23" s="18">
        <f>947.61</f>
        <v>947.61</v>
      </c>
      <c r="G23" s="16">
        <f t="shared" si="0"/>
        <v>5815.39</v>
      </c>
      <c r="H23" s="19"/>
      <c r="I23" s="20">
        <v>5</v>
      </c>
    </row>
    <row r="24" spans="2:9" ht="15.75" thickBot="1">
      <c r="B24" s="86" t="s">
        <v>209</v>
      </c>
      <c r="C24" s="89"/>
      <c r="D24" s="18">
        <f>820.81</f>
        <v>820.81</v>
      </c>
      <c r="E24" s="18">
        <f>808.9</f>
        <v>808.9</v>
      </c>
      <c r="F24" s="18">
        <f>808.85</f>
        <v>808.85</v>
      </c>
      <c r="G24" s="16">
        <f t="shared" si="0"/>
        <v>2438.56</v>
      </c>
      <c r="H24"/>
      <c r="I24" s="20">
        <v>6</v>
      </c>
    </row>
    <row r="25" spans="2:9" ht="15.75" thickBot="1">
      <c r="B25" s="86" t="s">
        <v>208</v>
      </c>
      <c r="C25" s="89"/>
      <c r="D25" s="18"/>
      <c r="E25" s="18"/>
      <c r="F25" s="18"/>
      <c r="G25" s="16">
        <f t="shared" si="0"/>
        <v>0</v>
      </c>
      <c r="H25"/>
      <c r="I25" s="20">
        <v>7</v>
      </c>
    </row>
    <row r="26" spans="2:9" ht="15.75" thickBot="1">
      <c r="B26" s="86" t="s">
        <v>205</v>
      </c>
      <c r="C26" s="89"/>
      <c r="D26" s="18"/>
      <c r="E26" s="18"/>
      <c r="F26" s="18"/>
      <c r="G26" s="16">
        <f t="shared" si="0"/>
        <v>0</v>
      </c>
      <c r="H26"/>
      <c r="I26" s="20">
        <v>8</v>
      </c>
    </row>
    <row r="27" spans="2:9" ht="15.75" thickBot="1">
      <c r="B27" s="87"/>
      <c r="C27" s="90"/>
      <c r="D27" s="21"/>
      <c r="E27" s="21"/>
      <c r="F27" s="21"/>
      <c r="G27" s="24">
        <f t="shared" si="0"/>
        <v>0</v>
      </c>
      <c r="H27"/>
      <c r="I27" s="23"/>
    </row>
    <row r="31" ht="15.75" thickBot="1">
      <c r="B31" s="8" t="s">
        <v>528</v>
      </c>
    </row>
    <row r="32" spans="2:9" ht="15.75" thickBot="1">
      <c r="B32" s="9" t="s">
        <v>213</v>
      </c>
      <c r="C32" s="10" t="s">
        <v>198</v>
      </c>
      <c r="D32" s="10" t="s">
        <v>199</v>
      </c>
      <c r="E32" s="10" t="s">
        <v>200</v>
      </c>
      <c r="F32" s="10" t="s">
        <v>201</v>
      </c>
      <c r="G32" s="11" t="s">
        <v>202</v>
      </c>
      <c r="H32" s="12"/>
      <c r="I32" s="9" t="s">
        <v>203</v>
      </c>
    </row>
    <row r="33" spans="3:9" ht="15.75" thickBot="1">
      <c r="C33" s="13"/>
      <c r="D33" s="13"/>
      <c r="E33" s="13"/>
      <c r="F33" s="13"/>
      <c r="G33" s="14"/>
      <c r="H33"/>
      <c r="I33"/>
    </row>
    <row r="34" spans="2:9" ht="15.75" thickBot="1">
      <c r="B34" s="85" t="s">
        <v>211</v>
      </c>
      <c r="C34" s="15">
        <f>971.46+922.78+982.71+970.93</f>
        <v>3847.8799999999997</v>
      </c>
      <c r="D34" s="88">
        <f>986.52+1000+915.95</f>
        <v>2902.4700000000003</v>
      </c>
      <c r="E34" s="15">
        <f>1000+997.89+982.39+953.45</f>
        <v>3933.7299999999996</v>
      </c>
      <c r="F34" s="15">
        <f>978.01+976.26+982.02+921.92</f>
        <v>3858.21</v>
      </c>
      <c r="G34" s="16">
        <f aca="true" t="shared" si="1" ref="G34:G41">C34+D34+E34+F34</f>
        <v>14542.29</v>
      </c>
      <c r="H34" s="22"/>
      <c r="I34" s="17">
        <v>1</v>
      </c>
    </row>
    <row r="35" spans="2:9" ht="15.75" thickBot="1">
      <c r="B35" s="86" t="s">
        <v>204</v>
      </c>
      <c r="C35" s="18">
        <f>1000+990.57+1000+950.56</f>
        <v>3941.13</v>
      </c>
      <c r="D35" s="89">
        <f>1000+975.85+999.82</f>
        <v>2975.67</v>
      </c>
      <c r="E35" s="18">
        <f>1000+923.26</f>
        <v>1923.26</v>
      </c>
      <c r="F35" s="18">
        <f>1000+998.47+1000</f>
        <v>2998.4700000000003</v>
      </c>
      <c r="G35" s="16">
        <f t="shared" si="1"/>
        <v>11838.529999999999</v>
      </c>
      <c r="H35"/>
      <c r="I35" s="20">
        <v>2</v>
      </c>
    </row>
    <row r="36" spans="2:9" ht="15.75" thickBot="1">
      <c r="B36" s="86" t="s">
        <v>401</v>
      </c>
      <c r="C36" s="18">
        <f>920.34+902.09+690.4</f>
        <v>2512.83</v>
      </c>
      <c r="D36" s="89">
        <f>688.8+936.03+926.69</f>
        <v>2551.52</v>
      </c>
      <c r="E36" s="18">
        <f>877.91+813.98+567.09</f>
        <v>2258.98</v>
      </c>
      <c r="F36" s="18">
        <f>859.53+942.55+914.59</f>
        <v>2716.67</v>
      </c>
      <c r="G36" s="16">
        <f t="shared" si="1"/>
        <v>10040</v>
      </c>
      <c r="H36"/>
      <c r="I36" s="20">
        <v>3</v>
      </c>
    </row>
    <row r="37" spans="2:9" ht="15.75" thickBot="1">
      <c r="B37" s="86" t="s">
        <v>206</v>
      </c>
      <c r="C37" s="18">
        <f>946.96+846.17+791.83</f>
        <v>2584.96</v>
      </c>
      <c r="D37" s="89">
        <f>882.29+880.65+807.98</f>
        <v>2570.92</v>
      </c>
      <c r="E37" s="18">
        <f>830.68</f>
        <v>830.68</v>
      </c>
      <c r="F37" s="18">
        <f>929.74+934.15+826.7</f>
        <v>2690.59</v>
      </c>
      <c r="G37" s="16">
        <f t="shared" si="1"/>
        <v>8677.150000000001</v>
      </c>
      <c r="H37"/>
      <c r="I37" s="20">
        <v>4</v>
      </c>
    </row>
    <row r="38" spans="2:9" ht="15.75" thickBot="1">
      <c r="B38" s="86" t="s">
        <v>205</v>
      </c>
      <c r="C38" s="18">
        <f>929.92</f>
        <v>929.92</v>
      </c>
      <c r="D38" s="89">
        <f>973.77</f>
        <v>973.77</v>
      </c>
      <c r="E38" s="18">
        <f>975.27</f>
        <v>975.27</v>
      </c>
      <c r="F38" s="18">
        <f>968.14</f>
        <v>968.14</v>
      </c>
      <c r="G38" s="16">
        <f t="shared" si="1"/>
        <v>3847.1</v>
      </c>
      <c r="H38" s="19"/>
      <c r="I38" s="20">
        <v>5</v>
      </c>
    </row>
    <row r="39" spans="2:9" ht="15.75" thickBot="1">
      <c r="B39" s="86" t="s">
        <v>209</v>
      </c>
      <c r="C39" s="18">
        <f>942.51</f>
        <v>942.51</v>
      </c>
      <c r="D39" s="89">
        <f>893.1</f>
        <v>893.1</v>
      </c>
      <c r="E39" s="18">
        <f>795.29</f>
        <v>795.29</v>
      </c>
      <c r="F39" s="18">
        <f>887.69</f>
        <v>887.69</v>
      </c>
      <c r="G39" s="16">
        <f t="shared" si="1"/>
        <v>3518.59</v>
      </c>
      <c r="H39"/>
      <c r="I39" s="20">
        <v>6</v>
      </c>
    </row>
    <row r="40" spans="2:9" ht="15.75" thickBot="1">
      <c r="B40" s="86" t="s">
        <v>207</v>
      </c>
      <c r="C40" s="18">
        <f>891.23</f>
        <v>891.23</v>
      </c>
      <c r="D40" s="89"/>
      <c r="E40" s="18">
        <f>947.15</f>
        <v>947.15</v>
      </c>
      <c r="F40" s="18">
        <f>941.45</f>
        <v>941.45</v>
      </c>
      <c r="G40" s="16">
        <f t="shared" si="1"/>
        <v>2779.83</v>
      </c>
      <c r="H40"/>
      <c r="I40" s="20">
        <v>7</v>
      </c>
    </row>
    <row r="41" spans="2:9" ht="15.75" thickBot="1">
      <c r="B41" s="86" t="s">
        <v>208</v>
      </c>
      <c r="C41" s="18"/>
      <c r="D41" s="89"/>
      <c r="E41" s="18">
        <f>928.48</f>
        <v>928.48</v>
      </c>
      <c r="F41" s="18"/>
      <c r="G41" s="16">
        <f t="shared" si="1"/>
        <v>928.48</v>
      </c>
      <c r="H41"/>
      <c r="I41" s="20">
        <v>8</v>
      </c>
    </row>
    <row r="42" spans="2:9" ht="15.75" thickBot="1">
      <c r="B42" s="109"/>
      <c r="C42" s="109"/>
      <c r="D42" s="90"/>
      <c r="E42" s="21"/>
      <c r="F42" s="21"/>
      <c r="G42" s="24"/>
      <c r="H42"/>
      <c r="I42" s="23"/>
    </row>
    <row r="45" ht="15.75" thickBot="1">
      <c r="B45" s="8" t="s">
        <v>530</v>
      </c>
    </row>
    <row r="46" spans="2:9" ht="15.75" thickBot="1">
      <c r="B46" s="9" t="s">
        <v>213</v>
      </c>
      <c r="C46" s="10" t="s">
        <v>198</v>
      </c>
      <c r="D46" s="10" t="s">
        <v>199</v>
      </c>
      <c r="E46" s="10" t="s">
        <v>200</v>
      </c>
      <c r="F46" s="10" t="s">
        <v>201</v>
      </c>
      <c r="G46" s="11" t="s">
        <v>202</v>
      </c>
      <c r="H46" s="12"/>
      <c r="I46" s="9" t="s">
        <v>203</v>
      </c>
    </row>
    <row r="47" spans="3:9" ht="15.75" thickBot="1">
      <c r="C47" s="13"/>
      <c r="D47" s="13"/>
      <c r="E47" s="13"/>
      <c r="F47" s="13"/>
      <c r="G47" s="14"/>
      <c r="H47"/>
      <c r="I47"/>
    </row>
    <row r="48" spans="2:9" ht="15.75" thickBot="1">
      <c r="B48" s="85" t="s">
        <v>204</v>
      </c>
      <c r="C48" s="88">
        <f>955.81+923+971.23+876.26</f>
        <v>3726.3</v>
      </c>
      <c r="D48" s="15">
        <f>1000+994.18+862.87+979.91</f>
        <v>3836.9599999999996</v>
      </c>
      <c r="E48" s="15">
        <f>891.74+888.5+1000+622.28</f>
        <v>3402.5199999999995</v>
      </c>
      <c r="F48" s="15">
        <f>1000+947.82+1000+853.74</f>
        <v>3801.5600000000004</v>
      </c>
      <c r="G48" s="16">
        <f aca="true" t="shared" si="2" ref="G48:G56">C48+D48+E48+F48</f>
        <v>14767.34</v>
      </c>
      <c r="H48" s="22"/>
      <c r="I48" s="17">
        <v>1</v>
      </c>
    </row>
    <row r="49" spans="2:9" ht="15.75" thickBot="1">
      <c r="B49" s="86" t="s">
        <v>211</v>
      </c>
      <c r="C49" s="89">
        <f>828.43+1000+624.05</f>
        <v>2452.4799999999996</v>
      </c>
      <c r="D49" s="18">
        <f>1000+986.75+985.05+639.67</f>
        <v>3611.4700000000003</v>
      </c>
      <c r="E49" s="18">
        <f>1000+874.29+754.31+708.73</f>
        <v>3337.33</v>
      </c>
      <c r="F49" s="18">
        <f>956.42+908.8+937.45+703.75</f>
        <v>3506.42</v>
      </c>
      <c r="G49" s="16">
        <f t="shared" si="2"/>
        <v>12907.699999999999</v>
      </c>
      <c r="H49"/>
      <c r="I49" s="20">
        <v>2</v>
      </c>
    </row>
    <row r="50" spans="2:9" ht="15.75" thickBot="1">
      <c r="B50" s="86" t="s">
        <v>401</v>
      </c>
      <c r="C50" s="89">
        <f>1000+927.94+984.55</f>
        <v>2912.49</v>
      </c>
      <c r="D50" s="18">
        <f>993.82+980.62+926.99</f>
        <v>2901.4300000000003</v>
      </c>
      <c r="E50" s="18">
        <f>770.09+686.17+684.24</f>
        <v>2140.5</v>
      </c>
      <c r="F50" s="18">
        <f>957.02+949.93+965.91</f>
        <v>2872.8599999999997</v>
      </c>
      <c r="G50" s="16">
        <f t="shared" si="2"/>
        <v>10827.279999999999</v>
      </c>
      <c r="H50"/>
      <c r="I50" s="20">
        <v>3</v>
      </c>
    </row>
    <row r="51" spans="2:9" ht="15.75" thickBot="1">
      <c r="B51" s="86" t="s">
        <v>208</v>
      </c>
      <c r="C51" s="89">
        <f>900.06</f>
        <v>900.06</v>
      </c>
      <c r="D51" s="18">
        <f>865.73</f>
        <v>865.73</v>
      </c>
      <c r="E51" s="18">
        <f>858.26</f>
        <v>858.26</v>
      </c>
      <c r="F51" s="18">
        <f>904.67</f>
        <v>904.67</v>
      </c>
      <c r="G51" s="16">
        <f t="shared" si="2"/>
        <v>3528.7200000000003</v>
      </c>
      <c r="H51"/>
      <c r="I51" s="20">
        <v>4</v>
      </c>
    </row>
    <row r="52" spans="2:9" ht="15.75" thickBot="1">
      <c r="B52" s="86" t="s">
        <v>207</v>
      </c>
      <c r="C52" s="89">
        <f>868.2</f>
        <v>868.2</v>
      </c>
      <c r="D52" s="18">
        <f>803.47</f>
        <v>803.47</v>
      </c>
      <c r="E52" s="18">
        <f>772.47</f>
        <v>772.47</v>
      </c>
      <c r="F52" s="18">
        <f>832.91</f>
        <v>832.91</v>
      </c>
      <c r="G52" s="16">
        <f t="shared" si="2"/>
        <v>3277.05</v>
      </c>
      <c r="H52" s="19"/>
      <c r="I52" s="20">
        <v>5</v>
      </c>
    </row>
    <row r="53" spans="2:9" ht="15.75" thickBot="1">
      <c r="B53" s="86" t="s">
        <v>206</v>
      </c>
      <c r="C53" s="89"/>
      <c r="D53" s="18"/>
      <c r="E53" s="18"/>
      <c r="F53" s="18"/>
      <c r="G53" s="16">
        <f t="shared" si="2"/>
        <v>0</v>
      </c>
      <c r="H53"/>
      <c r="I53" s="20">
        <v>6</v>
      </c>
    </row>
    <row r="54" spans="2:9" ht="15.75" thickBot="1">
      <c r="B54" s="86" t="s">
        <v>209</v>
      </c>
      <c r="C54" s="89"/>
      <c r="D54" s="18"/>
      <c r="E54" s="18"/>
      <c r="F54" s="18"/>
      <c r="G54" s="16">
        <f t="shared" si="2"/>
        <v>0</v>
      </c>
      <c r="H54"/>
      <c r="I54" s="20">
        <v>7</v>
      </c>
    </row>
    <row r="55" spans="2:9" ht="15.75" thickBot="1">
      <c r="B55" s="86" t="s">
        <v>205</v>
      </c>
      <c r="C55" s="89"/>
      <c r="D55" s="18"/>
      <c r="E55" s="18"/>
      <c r="F55" s="18"/>
      <c r="G55" s="16">
        <f t="shared" si="2"/>
        <v>0</v>
      </c>
      <c r="H55"/>
      <c r="I55" s="20">
        <v>8</v>
      </c>
    </row>
    <row r="56" spans="2:9" ht="15.75" thickBot="1">
      <c r="B56" s="87"/>
      <c r="C56" s="90"/>
      <c r="D56" s="21"/>
      <c r="E56" s="21"/>
      <c r="F56" s="21"/>
      <c r="G56" s="24">
        <f t="shared" si="2"/>
        <v>0</v>
      </c>
      <c r="H56"/>
      <c r="I56" s="23"/>
    </row>
  </sheetData>
  <sheetProtection/>
  <printOptions/>
  <pageMargins left="0.75" right="0.75" top="1" bottom="1" header="0" footer="0"/>
  <pageSetup fitToHeight="3" fitToWidth="1" horizontalDpi="360" verticalDpi="36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Escoda Turro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Meryl Lee</cp:lastModifiedBy>
  <cp:lastPrinted>2007-05-19T06:05:22Z</cp:lastPrinted>
  <dcterms:created xsi:type="dcterms:W3CDTF">1999-09-10T21:37:55Z</dcterms:created>
  <dcterms:modified xsi:type="dcterms:W3CDTF">2021-03-06T00:27:58Z</dcterms:modified>
  <cp:category/>
  <cp:version/>
  <cp:contentType/>
  <cp:contentStatus/>
</cp:coreProperties>
</file>