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3800" activeTab="5"/>
  </bookViews>
  <sheets>
    <sheet name="Participants" sheetId="1" r:id="rId1"/>
    <sheet name="1stRound" sheetId="2" r:id="rId2"/>
    <sheet name="2ndRound" sheetId="3" r:id="rId3"/>
    <sheet name="3rdRound" sheetId="4" r:id="rId4"/>
    <sheet name="4thRound" sheetId="5" r:id="rId5"/>
    <sheet name="Totals" sheetId="6" r:id="rId6"/>
    <sheet name="Ctry Trophy" sheetId="7" r:id="rId7"/>
  </sheets>
  <definedNames>
    <definedName name="_xlnm.Print_Area" localSheetId="1">'1stRound'!$A$1:$K$111</definedName>
    <definedName name="_xlnm.Print_Area" localSheetId="3">'3rdRound'!#REF!</definedName>
    <definedName name="_xlnm.Print_Area" localSheetId="4">'4thRound'!#REF!</definedName>
    <definedName name="_xlnm.Print_Area" localSheetId="6">'Ctry Trophy'!#REF!</definedName>
    <definedName name="_xlnm.Print_Area" localSheetId="5">'Totals'!#REF!</definedName>
  </definedNames>
  <calcPr fullCalcOnLoad="1"/>
</workbook>
</file>

<file path=xl/sharedStrings.xml><?xml version="1.0" encoding="utf-8"?>
<sst xmlns="http://schemas.openxmlformats.org/spreadsheetml/2006/main" count="2737" uniqueCount="862">
  <si>
    <t>00:56:03,14</t>
  </si>
  <si>
    <t>01:14:44,19</t>
  </si>
  <si>
    <t>00:57:50,78</t>
  </si>
  <si>
    <t>01:17:07,71</t>
  </si>
  <si>
    <t>00:54:27,01</t>
  </si>
  <si>
    <t>01:48:54,02</t>
  </si>
  <si>
    <t>00:21:07,09</t>
  </si>
  <si>
    <t>00:15:11,47</t>
  </si>
  <si>
    <t>00:52:09,60</t>
  </si>
  <si>
    <t>00:52:26,49</t>
  </si>
  <si>
    <t>00:55:01,48</t>
  </si>
  <si>
    <t>00:56:20,91</t>
  </si>
  <si>
    <t>00:56:36,51</t>
  </si>
  <si>
    <t>00:57:07,07</t>
  </si>
  <si>
    <t>00:52:02,83</t>
  </si>
  <si>
    <t>00:59:28,95</t>
  </si>
  <si>
    <t>00:59:26,06</t>
  </si>
  <si>
    <t>01:07:55,50</t>
  </si>
  <si>
    <t>00:55:22,11</t>
  </si>
  <si>
    <t>01:13:49,48</t>
  </si>
  <si>
    <t>00:56:34,57</t>
  </si>
  <si>
    <t>01:15:26,09</t>
  </si>
  <si>
    <t>00:56:39,57</t>
  </si>
  <si>
    <t>01:15:32,76</t>
  </si>
  <si>
    <t>Total - 1</t>
  </si>
  <si>
    <t>Junior Boy - Girl</t>
  </si>
  <si>
    <t>26/07/2009 14:30</t>
  </si>
  <si>
    <t>00:45:56,46</t>
  </si>
  <si>
    <t>00:47:22,79</t>
  </si>
  <si>
    <t>00:42:22,38</t>
  </si>
  <si>
    <t>00:49:26,11</t>
  </si>
  <si>
    <t>00:41:10,80</t>
  </si>
  <si>
    <t>00:57:39,12</t>
  </si>
  <si>
    <t>00:12:46,02</t>
  </si>
  <si>
    <t>00:41:04,88</t>
  </si>
  <si>
    <t>00:41:19,78</t>
  </si>
  <si>
    <t>00:41:33,04</t>
  </si>
  <si>
    <t>00:42:22,02</t>
  </si>
  <si>
    <t>00:42:59,07</t>
  </si>
  <si>
    <t>00:43:09,21</t>
  </si>
  <si>
    <t>00:44:23,34</t>
  </si>
  <si>
    <t>00:51:47,23</t>
  </si>
  <si>
    <t>00:46:01,28</t>
  </si>
  <si>
    <t>00:53:41,49</t>
  </si>
  <si>
    <t>00:25:08,20</t>
  </si>
  <si>
    <t>00:18:01,47</t>
  </si>
  <si>
    <t>00:10:56,60</t>
  </si>
  <si>
    <t>00:58:56,20</t>
  </si>
  <si>
    <t>Penalty R.8.05 7.5%</t>
  </si>
  <si>
    <t>00:45:02,31</t>
  </si>
  <si>
    <t>Pen. 8.05 5%</t>
  </si>
  <si>
    <t>Not Qualified. Diaqualif.</t>
  </si>
  <si>
    <t>Men F2/F1</t>
  </si>
  <si>
    <t>26/07/2009 16:00</t>
  </si>
  <si>
    <t>01:04:55,59</t>
  </si>
  <si>
    <t>01:04:58,32</t>
  </si>
  <si>
    <t>01:06:59,33</t>
  </si>
  <si>
    <t>01:07:22,72</t>
  </si>
  <si>
    <t>01:08:41,36</t>
  </si>
  <si>
    <t>01:11:09,23</t>
  </si>
  <si>
    <t>01:06:25,43</t>
  </si>
  <si>
    <t>01:13:16,18</t>
  </si>
  <si>
    <t>Frey, Roy</t>
  </si>
  <si>
    <t>01:07:17,34</t>
  </si>
  <si>
    <t>01:14:13,44</t>
  </si>
  <si>
    <t>01:07:25,61</t>
  </si>
  <si>
    <t>01:14:22,56</t>
  </si>
  <si>
    <t>01:09:36,51</t>
  </si>
  <si>
    <t>01:16:46,95</t>
  </si>
  <si>
    <t>01:09:54,10</t>
  </si>
  <si>
    <t>01:17:06,36</t>
  </si>
  <si>
    <t>01:11:18,04</t>
  </si>
  <si>
    <t>01:18:38,95</t>
  </si>
  <si>
    <t>01:08:59,52</t>
  </si>
  <si>
    <t>01:35:51,74</t>
  </si>
  <si>
    <t>01:13:08,01</t>
  </si>
  <si>
    <t>02:17:15,26</t>
  </si>
  <si>
    <t>00:39:32,85</t>
  </si>
  <si>
    <t>00:11:42,16</t>
  </si>
  <si>
    <t>Men F1 World Championship Waterski Belgium 2009</t>
  </si>
  <si>
    <t>01:06:51,05</t>
  </si>
  <si>
    <t>01:08:48,14</t>
  </si>
  <si>
    <t>RULE 9.12 3%</t>
  </si>
  <si>
    <t>01:10:05,85</t>
  </si>
  <si>
    <t>01:05:02,90</t>
  </si>
  <si>
    <t>01:10:15,13</t>
  </si>
  <si>
    <t>8,5 RULE 9.10 8%</t>
  </si>
  <si>
    <t>980.49</t>
  </si>
  <si>
    <t>01:10:38,96</t>
  </si>
  <si>
    <t>01:17:35,76</t>
  </si>
  <si>
    <t>01:07:27,11</t>
  </si>
  <si>
    <t>01:22:09,77</t>
  </si>
  <si>
    <t>846.27</t>
  </si>
  <si>
    <t>01:08:34,20</t>
  </si>
  <si>
    <t>01:23:31,49</t>
  </si>
  <si>
    <t>01:11:35,00</t>
  </si>
  <si>
    <t>01:27:11,72</t>
  </si>
  <si>
    <t>800.57</t>
  </si>
  <si>
    <t>01:14:04,18</t>
  </si>
  <si>
    <t>01:41:16,01</t>
  </si>
  <si>
    <t>01:06:58,42</t>
  </si>
  <si>
    <t>01:44:20,13</t>
  </si>
  <si>
    <t>01:07:30,71</t>
  </si>
  <si>
    <t>02:02:13,15</t>
  </si>
  <si>
    <t>00:29:59,03</t>
  </si>
  <si>
    <t>00:26:42,10</t>
  </si>
  <si>
    <t>01:11:10,76</t>
  </si>
  <si>
    <t>00:25:58,98</t>
  </si>
  <si>
    <t>01:04:37,88</t>
  </si>
  <si>
    <t>01:12:20,91</t>
  </si>
  <si>
    <t>01:05:41,18</t>
  </si>
  <si>
    <t>01:13:31,77</t>
  </si>
  <si>
    <t>01:06:51,13</t>
  </si>
  <si>
    <t>01:14:50,07</t>
  </si>
  <si>
    <t>01:04:54,37</t>
  </si>
  <si>
    <t>01:17:16,15</t>
  </si>
  <si>
    <t>01:04:58,46</t>
  </si>
  <si>
    <t>01:17:21,02</t>
  </si>
  <si>
    <t>01:05:03,38</t>
  </si>
  <si>
    <t>01:17:26,88</t>
  </si>
  <si>
    <t>Nulens, Kelly</t>
  </si>
  <si>
    <t>01:07:25,91</t>
  </si>
  <si>
    <t>01:20:16,56</t>
  </si>
  <si>
    <t>01:04:59,32</t>
  </si>
  <si>
    <t>01:53:21,14</t>
  </si>
  <si>
    <t>00:40:13,61</t>
  </si>
  <si>
    <t>01:04:32,84</t>
  </si>
  <si>
    <t>01:04:34,13</t>
  </si>
  <si>
    <t>01:04:41,04</t>
  </si>
  <si>
    <t>01:07:57,55</t>
  </si>
  <si>
    <t>01:06:06,13</t>
  </si>
  <si>
    <t>01:05:35,35</t>
  </si>
  <si>
    <t>01:12:35,12</t>
  </si>
  <si>
    <t>01:04:34,39</t>
  </si>
  <si>
    <t>01:15:29,22</t>
  </si>
  <si>
    <t>01:05:43,12</t>
  </si>
  <si>
    <t>01:16:49,56</t>
  </si>
  <si>
    <t>01:05:57,34</t>
  </si>
  <si>
    <t>01:17:06,19</t>
  </si>
  <si>
    <t>01:04:49,95</t>
  </si>
  <si>
    <t>01:25:24,85</t>
  </si>
  <si>
    <t>01:07:15,35</t>
  </si>
  <si>
    <t>01:28:36,41</t>
  </si>
  <si>
    <t>01:06:02,63</t>
  </si>
  <si>
    <t>06:05:26,55</t>
  </si>
  <si>
    <t>00:33:01,99</t>
  </si>
  <si>
    <t>Warning R 9.11</t>
  </si>
  <si>
    <t>01:12:50,39</t>
  </si>
  <si>
    <t>Rule 9.11 5%</t>
  </si>
  <si>
    <t>Warn R.12.05</t>
  </si>
  <si>
    <t>00:48:27,68</t>
  </si>
  <si>
    <t>00:51:35,29</t>
  </si>
  <si>
    <t>00:46:23,46</t>
  </si>
  <si>
    <t>00:54:07,37</t>
  </si>
  <si>
    <t>00:48:29,68</t>
  </si>
  <si>
    <t>00:56:34,63</t>
  </si>
  <si>
    <t>00:50:09,55</t>
  </si>
  <si>
    <t>00:58:31,14</t>
  </si>
  <si>
    <t>00:43:20,05</t>
  </si>
  <si>
    <t>01:00:40,07</t>
  </si>
  <si>
    <t>00:45:54,31</t>
  </si>
  <si>
    <t>00:46:33,99</t>
  </si>
  <si>
    <t>01:05:11,59</t>
  </si>
  <si>
    <t>00:53:21,65</t>
  </si>
  <si>
    <t>01:14:42,31</t>
  </si>
  <si>
    <t>00:46:05,21</t>
  </si>
  <si>
    <t>01:20:39,12</t>
  </si>
  <si>
    <t>00:46:31,74</t>
  </si>
  <si>
    <t>01:21:25,54</t>
  </si>
  <si>
    <t>00:46:44,79</t>
  </si>
  <si>
    <t>01:21:48,38</t>
  </si>
  <si>
    <t>00:43:10,72</t>
  </si>
  <si>
    <t>01:40:45,01</t>
  </si>
  <si>
    <t>00:51:01,64</t>
  </si>
  <si>
    <t>01:59:03,83</t>
  </si>
  <si>
    <t>24-07-2009 14:00</t>
  </si>
  <si>
    <t>00:44:01,14</t>
  </si>
  <si>
    <t>00:46:25,82</t>
  </si>
  <si>
    <t>00:46:29,06</t>
  </si>
  <si>
    <t>00:46:45,50</t>
  </si>
  <si>
    <t>00:50:48,41</t>
  </si>
  <si>
    <t>00:44:01,47</t>
  </si>
  <si>
    <t>00:51:21,71</t>
  </si>
  <si>
    <t>00:48:06,50</t>
  </si>
  <si>
    <t>00:56:07,58</t>
  </si>
  <si>
    <t>00:50:40,22</t>
  </si>
  <si>
    <t>00:51:35,23</t>
  </si>
  <si>
    <t>01:00:11,10</t>
  </si>
  <si>
    <t>00:48:33,22</t>
  </si>
  <si>
    <t>01:07:58,51</t>
  </si>
  <si>
    <t>00:18:57,50</t>
  </si>
  <si>
    <t>Warn R 9.10</t>
  </si>
  <si>
    <t>01:06:18,16</t>
  </si>
  <si>
    <t>Penalty R 12.05 3%</t>
  </si>
  <si>
    <t>Warn. R 9.04</t>
  </si>
  <si>
    <t>01:00:39,36</t>
  </si>
  <si>
    <t>Race Classification</t>
  </si>
  <si>
    <t>Four</t>
  </si>
  <si>
    <t>Ladies F2/F1</t>
  </si>
  <si>
    <t>26/07/2009 13:00</t>
  </si>
  <si>
    <t>00:57:12,28</t>
  </si>
  <si>
    <t>00:53:33,16</t>
  </si>
  <si>
    <t>01:01:12,18</t>
  </si>
  <si>
    <t>00:57:00,99</t>
  </si>
  <si>
    <t>01:05:09,70</t>
  </si>
  <si>
    <t>00:57:04,46</t>
  </si>
  <si>
    <t>01:05:13,67</t>
  </si>
  <si>
    <t>00:59:12,15</t>
  </si>
  <si>
    <t>01:07:39,60</t>
  </si>
  <si>
    <t>00:51:23,91</t>
  </si>
  <si>
    <t>01:08:31,88</t>
  </si>
  <si>
    <t>01:03:11,36</t>
  </si>
  <si>
    <t>01:12:12,98</t>
  </si>
  <si>
    <t>00:54:35,77</t>
  </si>
  <si>
    <t>01:12:47,69</t>
  </si>
  <si>
    <t>00:55:17,01</t>
  </si>
  <si>
    <t>01:13:42,68</t>
  </si>
  <si>
    <t>Order of arrival</t>
  </si>
  <si>
    <t>Boat #</t>
  </si>
  <si>
    <t>Skier Name</t>
  </si>
  <si>
    <t>Total Time</t>
  </si>
  <si>
    <t>Penalties</t>
  </si>
  <si>
    <t xml:space="preserve"> # Laps</t>
  </si>
  <si>
    <t>Distance (km)</t>
  </si>
  <si>
    <t>Mean Velocity (km/h)</t>
  </si>
  <si>
    <t>Points</t>
  </si>
  <si>
    <t>F1L</t>
  </si>
  <si>
    <t>Katelin Wendt</t>
  </si>
  <si>
    <t>Scott Wendt</t>
  </si>
  <si>
    <t>Justin Frank</t>
  </si>
  <si>
    <t>Sudden Force</t>
  </si>
  <si>
    <t>Lori Dunsmore</t>
  </si>
  <si>
    <t>Howard Hoggins</t>
  </si>
  <si>
    <t>Alex Herrera</t>
  </si>
  <si>
    <t>Prime Time</t>
  </si>
  <si>
    <t>Mallory Nordblad</t>
  </si>
  <si>
    <t>Randy Davis</t>
  </si>
  <si>
    <t>Dennis Hall</t>
  </si>
  <si>
    <t>H20</t>
  </si>
  <si>
    <t>Sylvia De Spiegeleire</t>
  </si>
  <si>
    <t>Dominique Maes</t>
  </si>
  <si>
    <t>Filip Peeters</t>
  </si>
  <si>
    <t>Ladies F2</t>
  </si>
  <si>
    <t>Great Britain</t>
  </si>
  <si>
    <t>Spain</t>
  </si>
  <si>
    <t>Nederland</t>
  </si>
  <si>
    <t>USA</t>
  </si>
  <si>
    <t>Category</t>
  </si>
  <si>
    <t>Country</t>
  </si>
  <si>
    <t>Skier</t>
  </si>
  <si>
    <t>Driver</t>
  </si>
  <si>
    <t>Observer</t>
  </si>
  <si>
    <t>Germany</t>
  </si>
  <si>
    <t>World Championship Waterski Belgium 2009</t>
  </si>
  <si>
    <t>Ladies F1-F2</t>
  </si>
  <si>
    <t>19/07/2009 13:00</t>
  </si>
  <si>
    <t>Ortlieb, Kathrin</t>
  </si>
  <si>
    <t>00:53:37,75</t>
  </si>
  <si>
    <t>warn. rule 8.08</t>
  </si>
  <si>
    <t>Hebenstreit, Katharina</t>
  </si>
  <si>
    <t>00:54:27,14</t>
  </si>
  <si>
    <t>Warn. rule 8.08</t>
  </si>
  <si>
    <t>00:55:06,34</t>
  </si>
  <si>
    <t>Newland, Paula</t>
  </si>
  <si>
    <t>GBR</t>
  </si>
  <si>
    <t>00:53:09,19</t>
  </si>
  <si>
    <t>Jones, Kylee</t>
  </si>
  <si>
    <t>00:39:42,13</t>
  </si>
  <si>
    <t>Kinslow, Chelbe</t>
  </si>
  <si>
    <t>00:37:25,59</t>
  </si>
  <si>
    <t>Warn. Rule 9.11</t>
  </si>
  <si>
    <t>Boyer, Maddison</t>
  </si>
  <si>
    <t>00:38:22,47</t>
  </si>
  <si>
    <t>Teelow, Sarah</t>
  </si>
  <si>
    <t>00:39:04,08</t>
  </si>
  <si>
    <t>Hummel, Victoria</t>
  </si>
  <si>
    <t>00:40:34,52</t>
  </si>
  <si>
    <t>00:23:46,75</t>
  </si>
  <si>
    <t>Junior Boy</t>
  </si>
  <si>
    <t>Houston, Jack</t>
  </si>
  <si>
    <t>00:37:11,91</t>
  </si>
  <si>
    <t xml:space="preserve">Ortlieb, Christian </t>
  </si>
  <si>
    <t>00:37:54,89</t>
  </si>
  <si>
    <t>Smith, Billy</t>
  </si>
  <si>
    <t>00:38:38,05</t>
  </si>
  <si>
    <t>00:48:14,32</t>
  </si>
  <si>
    <t>00:39:15,84</t>
  </si>
  <si>
    <t>00:46:42,79</t>
  </si>
  <si>
    <t>00:38:01,34</t>
  </si>
  <si>
    <t>00:43:50,25</t>
  </si>
  <si>
    <t>00:39:45,58</t>
  </si>
  <si>
    <t>00:40:11,91</t>
  </si>
  <si>
    <t>00:36:27,55</t>
  </si>
  <si>
    <t>00:39:51,66</t>
  </si>
  <si>
    <t>24-07-2009 10:30</t>
  </si>
  <si>
    <t>Three</t>
  </si>
  <si>
    <t>00:36:27,39</t>
  </si>
  <si>
    <t>00:36:55,03</t>
  </si>
  <si>
    <t>00:37:13,06</t>
  </si>
  <si>
    <t>00:37:36,07</t>
  </si>
  <si>
    <t>00:38:02,91</t>
  </si>
  <si>
    <t>00:38:15,20</t>
  </si>
  <si>
    <t>00:36:24,96</t>
  </si>
  <si>
    <t>00:40:09,06</t>
  </si>
  <si>
    <t>00:37:34,67</t>
  </si>
  <si>
    <t>00:41:25,92</t>
  </si>
  <si>
    <t>00:39:03,17</t>
  </si>
  <si>
    <t>00:43:03,50</t>
  </si>
  <si>
    <t>00:37:03,69</t>
  </si>
  <si>
    <t>00:45:31,96</t>
  </si>
  <si>
    <t>00:39:35,17</t>
  </si>
  <si>
    <t>00:54:54,59</t>
  </si>
  <si>
    <t>Warn.9.12</t>
  </si>
  <si>
    <t>00:38:37,07</t>
  </si>
  <si>
    <t>Penalty R.9.06 1%</t>
  </si>
  <si>
    <t>Warn. 9.06</t>
  </si>
  <si>
    <t>Menf F2</t>
  </si>
  <si>
    <t>24-07-2009 20:00</t>
  </si>
  <si>
    <t>01:05:36,62</t>
  </si>
  <si>
    <t>01:05:39,39</t>
  </si>
  <si>
    <t>01:05:20,26</t>
  </si>
  <si>
    <t>01:09:01,12</t>
  </si>
  <si>
    <t>01:06:00,54</t>
  </si>
  <si>
    <t>01:09:43,67</t>
  </si>
  <si>
    <t>01:07:17,63</t>
  </si>
  <si>
    <t>01:11:05,10</t>
  </si>
  <si>
    <t>01:07:22,99</t>
  </si>
  <si>
    <t>Cartwrihght, Susan</t>
  </si>
  <si>
    <t>00:34:33,33</t>
  </si>
  <si>
    <t>00:24:55,17</t>
  </si>
  <si>
    <t>00:52:21,42</t>
  </si>
  <si>
    <t>00:53:37,19</t>
  </si>
  <si>
    <t>00:54:09,88</t>
  </si>
  <si>
    <t>00:54:15,02</t>
  </si>
  <si>
    <t>00:55:08,41</t>
  </si>
  <si>
    <t>de Weert, Dylan</t>
  </si>
  <si>
    <t>00:38:44,56</t>
  </si>
  <si>
    <t>Herrera, AJ</t>
  </si>
  <si>
    <t>00:39:05,81</t>
  </si>
  <si>
    <t>Clapson, Sam</t>
  </si>
  <si>
    <t>00:41:00,81</t>
  </si>
  <si>
    <t>Everwennink, Patrick</t>
  </si>
  <si>
    <t>00:37:33,95</t>
  </si>
  <si>
    <t>de Weert, Roy</t>
  </si>
  <si>
    <t>00:37:34,45</t>
  </si>
  <si>
    <t>Praschinger, Marvin</t>
  </si>
  <si>
    <t>00:41:55,06</t>
  </si>
  <si>
    <t>Men F2</t>
  </si>
  <si>
    <t>19/07/2009 16:00</t>
  </si>
  <si>
    <t>Van Gaeveren, Steven</t>
  </si>
  <si>
    <t>01:05:20,11</t>
  </si>
  <si>
    <t>Weckx, Kenny</t>
  </si>
  <si>
    <t>01:06:18,98</t>
  </si>
  <si>
    <t>01:06:28,08</t>
  </si>
  <si>
    <t>Procter, Peter</t>
  </si>
  <si>
    <t>01:07:37,69</t>
  </si>
  <si>
    <t>01:08:19,88</t>
  </si>
  <si>
    <t>Frey, Sam</t>
  </si>
  <si>
    <t>01:05:43,39</t>
  </si>
  <si>
    <t>ESP</t>
  </si>
  <si>
    <t xml:space="preserve"> </t>
  </si>
  <si>
    <t>Not Qualified.</t>
  </si>
  <si>
    <t>JRG</t>
  </si>
  <si>
    <t>Nordblad, Mallory</t>
  </si>
  <si>
    <t>Cox, Adelaide</t>
  </si>
  <si>
    <t>Stout, Trudi</t>
  </si>
  <si>
    <t>NZ</t>
  </si>
  <si>
    <t>FORMULA 2</t>
  </si>
  <si>
    <t>FORMULA 1</t>
  </si>
  <si>
    <t>JUNIOR</t>
  </si>
  <si>
    <t>Dunsmore, Lori</t>
  </si>
  <si>
    <t>Ortlieb, Sabine</t>
  </si>
  <si>
    <t>AUT</t>
  </si>
  <si>
    <t>JRB</t>
  </si>
  <si>
    <t>Keys, Luke</t>
  </si>
  <si>
    <t>Avella, Marc</t>
  </si>
  <si>
    <t>New Zealand</t>
  </si>
  <si>
    <t>Ladies F1</t>
  </si>
  <si>
    <t>Bethany Pledger</t>
  </si>
  <si>
    <t>Werner Van Espen</t>
  </si>
  <si>
    <t>Keith Buxton</t>
  </si>
  <si>
    <t>White Noise</t>
  </si>
  <si>
    <t xml:space="preserve">Cara Jochinke </t>
  </si>
  <si>
    <t>Geoff Jochinke</t>
  </si>
  <si>
    <t>Rodney Hogben</t>
  </si>
  <si>
    <t>Lauryn Eagle</t>
  </si>
  <si>
    <t>Bart Smets</t>
  </si>
  <si>
    <t>Steven Robertson</t>
  </si>
  <si>
    <t>Untouchable</t>
  </si>
  <si>
    <t xml:space="preserve">Sabine Ortlieb </t>
  </si>
  <si>
    <t>Günter Schmutz</t>
  </si>
  <si>
    <t xml:space="preserve">Gerard Schauerhofer </t>
  </si>
  <si>
    <t>Under Pressure</t>
  </si>
  <si>
    <t>Kim Lumley</t>
  </si>
  <si>
    <t>Nico Bertels</t>
  </si>
  <si>
    <t>King, Cameron</t>
  </si>
  <si>
    <t>01:05:29,28</t>
  </si>
  <si>
    <t>Hoggins, Brady</t>
  </si>
  <si>
    <t>01:05:37,70</t>
  </si>
  <si>
    <t>Warn. Rule 8.08</t>
  </si>
  <si>
    <t>Verboven, Yves</t>
  </si>
  <si>
    <t>01:06:38,34</t>
  </si>
  <si>
    <t>Cotton, Daniel</t>
  </si>
  <si>
    <t>01:06:50,67</t>
  </si>
  <si>
    <t>01:03:47,02</t>
  </si>
  <si>
    <t>Lynch, Jack</t>
  </si>
  <si>
    <t>01:06:43,03</t>
  </si>
  <si>
    <t>Warn. rule 5.05</t>
  </si>
  <si>
    <t>01:03:43,66</t>
  </si>
  <si>
    <t>Lisens, Tim</t>
  </si>
  <si>
    <t>01:05:45,89</t>
  </si>
  <si>
    <t>Souwer, Richard</t>
  </si>
  <si>
    <t>01:04:41,67</t>
  </si>
  <si>
    <t>Anderson, Greg</t>
  </si>
  <si>
    <t>01:03:21,25</t>
  </si>
  <si>
    <t>01:05:57,95</t>
  </si>
  <si>
    <t>Brooks, Kurt</t>
  </si>
  <si>
    <t>01:07:14,84</t>
  </si>
  <si>
    <t>Formula 1 Men</t>
  </si>
  <si>
    <t>F1M</t>
  </si>
  <si>
    <t>Haig, Todd</t>
  </si>
  <si>
    <t>Anderson, Andy</t>
  </si>
  <si>
    <t>Bertels, Dimitri</t>
  </si>
  <si>
    <t>Mayne, Ben</t>
  </si>
  <si>
    <t>Klarenbeek, Tommy</t>
  </si>
  <si>
    <t>NED</t>
  </si>
  <si>
    <t>Formula 2 Men</t>
  </si>
  <si>
    <t>F2M</t>
  </si>
  <si>
    <t>Stout, Chris</t>
  </si>
  <si>
    <t>Wisman, Jordy</t>
  </si>
  <si>
    <t>Championship</t>
  </si>
  <si>
    <t>Round</t>
  </si>
  <si>
    <t>One</t>
  </si>
  <si>
    <t>Race</t>
  </si>
  <si>
    <t>Formula 1 Ladies</t>
  </si>
  <si>
    <t>Date &amp; start time of race</t>
  </si>
  <si>
    <t>Michel Borremans</t>
  </si>
  <si>
    <t>Ann Van Omen</t>
  </si>
  <si>
    <t>Fidelio</t>
  </si>
  <si>
    <t>Katharina Hebenstreit</t>
  </si>
  <si>
    <t>Andy Friedl</t>
  </si>
  <si>
    <t>Ernst Zischkin</t>
  </si>
  <si>
    <t>Paula Newland</t>
  </si>
  <si>
    <t>AUS</t>
  </si>
  <si>
    <t>Wendt, Katelin</t>
  </si>
  <si>
    <t>Lumley, Kim</t>
  </si>
  <si>
    <t>Eagle, Lauryn</t>
  </si>
  <si>
    <t>Jochinke, Cara</t>
  </si>
  <si>
    <t>BEL</t>
  </si>
  <si>
    <t>Magdeleyns, Christel</t>
  </si>
  <si>
    <t>Formula 2 Ladies</t>
  </si>
  <si>
    <t>F2L</t>
  </si>
  <si>
    <t>Junior Boys</t>
  </si>
  <si>
    <t>Junior Girls</t>
  </si>
  <si>
    <t>1st Round</t>
  </si>
  <si>
    <t>2nd Round</t>
  </si>
  <si>
    <t>3th Round</t>
  </si>
  <si>
    <t>4th Round</t>
  </si>
  <si>
    <t>Total points</t>
  </si>
  <si>
    <t>Place</t>
  </si>
  <si>
    <t>Australia</t>
  </si>
  <si>
    <t>Austria</t>
  </si>
  <si>
    <t>Belgium</t>
  </si>
  <si>
    <t>Randy Jarrell</t>
  </si>
  <si>
    <t>Kelly Ireland</t>
  </si>
  <si>
    <t>John Doherty</t>
  </si>
  <si>
    <t>Mike King</t>
  </si>
  <si>
    <t>Warpath Racing</t>
  </si>
  <si>
    <t>Dawn Wallace</t>
  </si>
  <si>
    <t xml:space="preserve">Mike Avila </t>
  </si>
  <si>
    <t>00:53:19,44</t>
  </si>
  <si>
    <t>Warn. 8.05</t>
  </si>
  <si>
    <t>De Spiegeleire, Sylvia</t>
  </si>
  <si>
    <t>00:56:05,81</t>
  </si>
  <si>
    <t>Pledger, Bethany</t>
  </si>
  <si>
    <t>00:56:22,20</t>
  </si>
  <si>
    <t>00:53:01,20</t>
  </si>
  <si>
    <t>Kirk, Clare</t>
  </si>
  <si>
    <t>00:55:16,97</t>
  </si>
  <si>
    <t>Cramer, Liza</t>
  </si>
  <si>
    <t>00:52:15,91</t>
  </si>
  <si>
    <t>Junior Boy-Girl</t>
  </si>
  <si>
    <t>Junior Girl</t>
  </si>
  <si>
    <t>19/07/2009 14:30</t>
  </si>
  <si>
    <t>Bormans, Yolien</t>
  </si>
  <si>
    <t>Marvin Praschinger</t>
  </si>
  <si>
    <t xml:space="preserve">Seppi Cueto </t>
  </si>
  <si>
    <t>Wolfgang Köck</t>
  </si>
  <si>
    <t>Christian Ortlieb</t>
  </si>
  <si>
    <t>Gerard Schauerhofer</t>
  </si>
  <si>
    <t>Sam Clapson</t>
  </si>
  <si>
    <t>Rob Jenkins</t>
  </si>
  <si>
    <t>Barry Clapson</t>
  </si>
  <si>
    <t>Tuff E Nuff</t>
  </si>
  <si>
    <t>Billy Smith</t>
  </si>
  <si>
    <t>Frank Fleming</t>
  </si>
  <si>
    <t>Stephen Young</t>
  </si>
  <si>
    <t xml:space="preserve">The Dream </t>
  </si>
  <si>
    <t>Patrick Everwennink</t>
  </si>
  <si>
    <t>Nico de Pijper</t>
  </si>
  <si>
    <t>Wil Everwennink</t>
  </si>
  <si>
    <t>Burning Flame</t>
  </si>
  <si>
    <t>Roy de Weert</t>
  </si>
  <si>
    <t>Hackett, Ben</t>
  </si>
  <si>
    <t>00:38:42,61</t>
  </si>
  <si>
    <t>Marien, Robin</t>
  </si>
  <si>
    <t>00:41:06,75</t>
  </si>
  <si>
    <t>Wendt, Trevor</t>
  </si>
  <si>
    <t>00:37:50,14</t>
  </si>
  <si>
    <t>Robin Marïen</t>
  </si>
  <si>
    <t>Maurice Marïen</t>
  </si>
  <si>
    <t>Martin De Beule</t>
  </si>
  <si>
    <t>Pacific</t>
  </si>
  <si>
    <t>Dylan de Weert</t>
  </si>
  <si>
    <t>Peter de Weert</t>
  </si>
  <si>
    <t>Luc Beirens</t>
  </si>
  <si>
    <t>Maddison Boyer</t>
  </si>
  <si>
    <t>Steve Shipp</t>
  </si>
  <si>
    <t>Robert Henderson</t>
  </si>
  <si>
    <t>Sarah Teelow</t>
  </si>
  <si>
    <t>Chris Teelow</t>
  </si>
  <si>
    <t>Fahrenheit 212</t>
  </si>
  <si>
    <t>Victoria Hummel</t>
  </si>
  <si>
    <t>Wolf Kittl</t>
  </si>
  <si>
    <t>Franz Atschreiter</t>
  </si>
  <si>
    <t>00:53:59,13</t>
  </si>
  <si>
    <t>Wallace, Dawn</t>
  </si>
  <si>
    <t>00:51:50,72</t>
  </si>
  <si>
    <t>Scott, Nathalie</t>
  </si>
  <si>
    <t>00:53:37,36</t>
  </si>
  <si>
    <t>Schauerhofer, Bianca</t>
  </si>
  <si>
    <t>00:53:41,67</t>
  </si>
  <si>
    <t>Trelfall, Amy</t>
  </si>
  <si>
    <t>00:55:09,89</t>
  </si>
  <si>
    <t>van Houten, Aghneta</t>
  </si>
  <si>
    <t>00:56:23,58</t>
  </si>
  <si>
    <t>Ireland, Kelly</t>
  </si>
  <si>
    <t>00:52:26,95</t>
  </si>
  <si>
    <t>Warn. rule 12.05</t>
  </si>
  <si>
    <t>Gale, Lucy</t>
  </si>
  <si>
    <t>00:53:02,83</t>
  </si>
  <si>
    <t>Chris Stout</t>
  </si>
  <si>
    <t>Robbie Wright</t>
  </si>
  <si>
    <t>Mick Kelly</t>
  </si>
  <si>
    <t>Ravenol Racing</t>
  </si>
  <si>
    <t xml:space="preserve">Sergio Moerman </t>
  </si>
  <si>
    <t>André Schurle</t>
  </si>
  <si>
    <t>Sebastian Tietz</t>
  </si>
  <si>
    <t>4Kickx</t>
  </si>
  <si>
    <t>Praschinger, Martin</t>
  </si>
  <si>
    <t>01:03:46,16</t>
  </si>
  <si>
    <t>Lewalter, Tim</t>
  </si>
  <si>
    <t>GER</t>
  </si>
  <si>
    <t>01:07:37,75</t>
  </si>
  <si>
    <t>00:42:31,06</t>
  </si>
  <si>
    <t>Kirk, Richard</t>
  </si>
  <si>
    <t>00:20:49,70</t>
  </si>
  <si>
    <t>Not Qualified. Warn. Rule orange flag</t>
  </si>
  <si>
    <t>Men F1</t>
  </si>
  <si>
    <t>01:04:23,03</t>
  </si>
  <si>
    <t>Mawer, Wayne</t>
  </si>
  <si>
    <t>01:04:41,12</t>
  </si>
  <si>
    <t>Warn. Rule 5.05</t>
  </si>
  <si>
    <t>01:04:49,29</t>
  </si>
  <si>
    <t>01:07:06,04</t>
  </si>
  <si>
    <t>Kirkland, Darren</t>
  </si>
  <si>
    <t>01:05:35,37</t>
  </si>
  <si>
    <t>Mario Marcoen</t>
  </si>
  <si>
    <t>Bernico</t>
  </si>
  <si>
    <t xml:space="preserve">Dimitri Bertels </t>
  </si>
  <si>
    <t xml:space="preserve">Nico Bertels </t>
  </si>
  <si>
    <t>Luke Keys</t>
  </si>
  <si>
    <t>Troy Kennedy</t>
  </si>
  <si>
    <t>Hayes, Cye</t>
  </si>
  <si>
    <t>01:04:57,86</t>
  </si>
  <si>
    <t>Robinson, Harvey</t>
  </si>
  <si>
    <t>01:03:58,91</t>
  </si>
  <si>
    <t>Moerman, Sergio</t>
  </si>
  <si>
    <t>01:03:41,34</t>
  </si>
  <si>
    <t>Date &amp; time of report</t>
  </si>
  <si>
    <t>Order</t>
  </si>
  <si>
    <t>Total</t>
  </si>
  <si>
    <t>Kinslow, Rose</t>
  </si>
  <si>
    <t>Tidswell, Melissa</t>
  </si>
  <si>
    <t>Foerstl, Lukas</t>
  </si>
  <si>
    <t>No.</t>
  </si>
  <si>
    <t>Boatname</t>
  </si>
  <si>
    <t>Class</t>
  </si>
  <si>
    <t>Wet 'N Wild</t>
  </si>
  <si>
    <t>01:08:37,92</t>
  </si>
  <si>
    <t>01:13:32,06</t>
  </si>
  <si>
    <t>01:09:39,97</t>
  </si>
  <si>
    <t>01:14:38,54</t>
  </si>
  <si>
    <t>01:07:10,08</t>
  </si>
  <si>
    <t>01:17:30,09</t>
  </si>
  <si>
    <t>01:08:55,73</t>
  </si>
  <si>
    <t>01:19:32,00</t>
  </si>
  <si>
    <t>01:09:13,92</t>
  </si>
  <si>
    <t>01:19:52,98</t>
  </si>
  <si>
    <t>01:09:16,15</t>
  </si>
  <si>
    <t>01:19:55,56</t>
  </si>
  <si>
    <t>01:06:22,00</t>
  </si>
  <si>
    <t>01:30:30,00</t>
  </si>
  <si>
    <t>01:05:25,96</t>
  </si>
  <si>
    <t>02:02:41,17</t>
  </si>
  <si>
    <t>01:06:49,35</t>
  </si>
  <si>
    <t>02:05:17,53</t>
  </si>
  <si>
    <t>00:11:31,33</t>
  </si>
  <si>
    <t>Warn R8.05/8.08</t>
  </si>
  <si>
    <t>Robert Manchett</t>
  </si>
  <si>
    <t>Clare Kirk</t>
  </si>
  <si>
    <t>Greg Bassem</t>
  </si>
  <si>
    <t>Kelly Turner</t>
  </si>
  <si>
    <t>Wendt Brothers Racing</t>
  </si>
  <si>
    <t>Gebr. Pontzeele</t>
  </si>
  <si>
    <t>Yves Verboven</t>
  </si>
  <si>
    <t>Jozef Pontzeele</t>
  </si>
  <si>
    <t>Geert Pontzeele</t>
  </si>
  <si>
    <t>Two</t>
  </si>
  <si>
    <t>Ladies F2 - F1</t>
  </si>
  <si>
    <t>21/07/2009 13:00</t>
  </si>
  <si>
    <t>Comp Time</t>
  </si>
  <si>
    <t>00:57:17,43</t>
  </si>
  <si>
    <t>00:55:26,21</t>
  </si>
  <si>
    <t>01:01:35,79</t>
  </si>
  <si>
    <t>00:56:04,45</t>
  </si>
  <si>
    <t>01:02:18,28</t>
  </si>
  <si>
    <t>00:59:15,41</t>
  </si>
  <si>
    <t>01:05:50,46</t>
  </si>
  <si>
    <t>01:02:29,10</t>
  </si>
  <si>
    <t>01:09:25,67</t>
  </si>
  <si>
    <t>01:02:53,02</t>
  </si>
  <si>
    <t>Trudi Stout</t>
  </si>
  <si>
    <t>Brent Wisemantle</t>
  </si>
  <si>
    <t>Andrew Fyfe</t>
  </si>
  <si>
    <t>Rumors</t>
  </si>
  <si>
    <t>Kylee Jones</t>
  </si>
  <si>
    <t>Lex Jones</t>
  </si>
  <si>
    <t>Murray Hacket</t>
  </si>
  <si>
    <t>Showbiz</t>
  </si>
  <si>
    <t>Susan Cartwright</t>
  </si>
  <si>
    <t>David Tidswell</t>
  </si>
  <si>
    <t>Shaun Williams</t>
  </si>
  <si>
    <t>Go Fast</t>
  </si>
  <si>
    <t>Kathrin Ortlieb</t>
  </si>
  <si>
    <t>Frederick Bastin</t>
  </si>
  <si>
    <t>Gert Vermeulen</t>
  </si>
  <si>
    <t>Bianca Schauerhofer</t>
  </si>
  <si>
    <t>00:56:04,67</t>
  </si>
  <si>
    <t>01:01:41,14</t>
  </si>
  <si>
    <t>00:56:36,95</t>
  </si>
  <si>
    <t>01:02:16,65</t>
  </si>
  <si>
    <t>00:58:20,38</t>
  </si>
  <si>
    <t>01:04:10,42</t>
  </si>
  <si>
    <t>00:55:58,60</t>
  </si>
  <si>
    <t>01:08:24,96</t>
  </si>
  <si>
    <t>Dave Llewellyn</t>
  </si>
  <si>
    <t>Nigel Newland</t>
  </si>
  <si>
    <t>Lucy Gale</t>
  </si>
  <si>
    <t>Jason Russell</t>
  </si>
  <si>
    <t>Jefrey Ling</t>
  </si>
  <si>
    <t>Nathalie Scott</t>
  </si>
  <si>
    <t>Tim Mayers</t>
  </si>
  <si>
    <t>Bradley Cannings</t>
  </si>
  <si>
    <t>Ghostbuster</t>
  </si>
  <si>
    <t>Liza Cramer</t>
  </si>
  <si>
    <t>Casper van Gorkom</t>
  </si>
  <si>
    <t>Henny Klarenbeek</t>
  </si>
  <si>
    <t>The Dream</t>
  </si>
  <si>
    <t>Aghneta van Houten</t>
  </si>
  <si>
    <t>Wilco de Pijper</t>
  </si>
  <si>
    <t>Dany Weckx</t>
  </si>
  <si>
    <t>Amy Therfall</t>
  </si>
  <si>
    <t>Marino Lacroix</t>
  </si>
  <si>
    <t>Martin Brooks</t>
  </si>
  <si>
    <t>Jack Lynch</t>
  </si>
  <si>
    <t xml:space="preserve">Greg Bassem </t>
  </si>
  <si>
    <t>Tim Lewalter</t>
  </si>
  <si>
    <t>Reggy Goelen</t>
  </si>
  <si>
    <t>Smitsladders</t>
  </si>
  <si>
    <t>Tommy Klarenbeek</t>
  </si>
  <si>
    <t>Peter Spelter</t>
  </si>
  <si>
    <t>Ben Mayne</t>
  </si>
  <si>
    <t xml:space="preserve">Greg Dutton </t>
  </si>
  <si>
    <t>Emma Duckworth</t>
  </si>
  <si>
    <t>Cameron King</t>
  </si>
  <si>
    <t>High Maintenance</t>
  </si>
  <si>
    <t>Greg Anderson</t>
  </si>
  <si>
    <t>Carl Brunst</t>
  </si>
  <si>
    <t>Brady Hoggins</t>
  </si>
  <si>
    <t>Steve Davis</t>
  </si>
  <si>
    <t>The Punisher</t>
  </si>
  <si>
    <t>Steven Van Gaeveren</t>
  </si>
  <si>
    <t>Piotr Krasinski</t>
  </si>
  <si>
    <t>Peter Catoor</t>
  </si>
  <si>
    <t>Tim Lisens</t>
  </si>
  <si>
    <t>01:02:13,53</t>
  </si>
  <si>
    <t>01:08:26,88</t>
  </si>
  <si>
    <t>00:56:57,93</t>
  </si>
  <si>
    <t>01:09:37,47</t>
  </si>
  <si>
    <t>01:03:39,93</t>
  </si>
  <si>
    <t>01:27:32,40</t>
  </si>
  <si>
    <t>00:58:11,12</t>
  </si>
  <si>
    <t>01:31:26,05</t>
  </si>
  <si>
    <t>01:03:30,55</t>
  </si>
  <si>
    <t>01:39:48,01</t>
  </si>
  <si>
    <t>00:26:50,64</t>
  </si>
  <si>
    <t>Junior Girl - Boy</t>
  </si>
  <si>
    <t>21/07/2009 14:30</t>
  </si>
  <si>
    <t>00:37:50,87</t>
  </si>
  <si>
    <t>00:43:15,34</t>
  </si>
  <si>
    <t>00:38:42,34</t>
  </si>
  <si>
    <t>00:45:09,40</t>
  </si>
  <si>
    <t>00:46:28,35</t>
  </si>
  <si>
    <t>00:54:13,08</t>
  </si>
  <si>
    <t>00:44:09,03</t>
  </si>
  <si>
    <t>Patrick Dumetier</t>
  </si>
  <si>
    <t xml:space="preserve">USA </t>
  </si>
  <si>
    <t>Trevor Wendt</t>
  </si>
  <si>
    <t>AJ Herrera</t>
  </si>
  <si>
    <t xml:space="preserve">Purple Rain </t>
  </si>
  <si>
    <t>00:42:29,84</t>
  </si>
  <si>
    <t>00:44:39,93</t>
  </si>
  <si>
    <t>00:41:36,93</t>
  </si>
  <si>
    <t>00:47:33,63</t>
  </si>
  <si>
    <t>00:38:35,73</t>
  </si>
  <si>
    <t>00:51:27,64</t>
  </si>
  <si>
    <t>00:41:57,18</t>
  </si>
  <si>
    <t>01:07:07,49</t>
  </si>
  <si>
    <t>00:17:45,06</t>
  </si>
  <si>
    <t>00:22:09,11</t>
  </si>
  <si>
    <t>21/07/2009 16:00</t>
  </si>
  <si>
    <t>01:08:23,86</t>
  </si>
  <si>
    <t>01:09:23,57</t>
  </si>
  <si>
    <t>01:07:00,95</t>
  </si>
  <si>
    <t>01:12:36,03</t>
  </si>
  <si>
    <t>01:07:19,39</t>
  </si>
  <si>
    <t>01:12:56,01</t>
  </si>
  <si>
    <t>01:07:49,09</t>
  </si>
  <si>
    <t>01:13:28,18</t>
  </si>
  <si>
    <t>Wet 'n Wild</t>
  </si>
  <si>
    <t>Adelaide Cox</t>
  </si>
  <si>
    <t>Vaughan Cox</t>
  </si>
  <si>
    <t>Chelbie Kinslow</t>
  </si>
  <si>
    <t>Unpredictable</t>
  </si>
  <si>
    <t xml:space="preserve">Yolien Bormans </t>
  </si>
  <si>
    <t xml:space="preserve">Ewald Wisman </t>
  </si>
  <si>
    <t>Eugeen Senten</t>
  </si>
  <si>
    <t>Crazy Horse</t>
  </si>
  <si>
    <t>Peter Proctor</t>
  </si>
  <si>
    <t>Mike Avila</t>
  </si>
  <si>
    <t>Darren Reilly</t>
  </si>
  <si>
    <t>Wayne Mawer</t>
  </si>
  <si>
    <t xml:space="preserve">Mark Cranny </t>
  </si>
  <si>
    <t>No Mercy</t>
  </si>
  <si>
    <t>01:17:15,80</t>
  </si>
  <si>
    <t>00:38:08,21</t>
  </si>
  <si>
    <t>00:39:08,98</t>
  </si>
  <si>
    <t>00:40:03,11</t>
  </si>
  <si>
    <t>00:40:36,84</t>
  </si>
  <si>
    <t>00:40:47,94</t>
  </si>
  <si>
    <t>Kurt Schoen</t>
  </si>
  <si>
    <t>xxx</t>
  </si>
  <si>
    <t>Christel Magdeleyns</t>
  </si>
  <si>
    <t>Raf Jaeken</t>
  </si>
  <si>
    <t>David Driesen</t>
  </si>
  <si>
    <t xml:space="preserve">Total </t>
  </si>
  <si>
    <t>TOTAL</t>
  </si>
  <si>
    <t xml:space="preserve">ENTRIES "WC 2009 Belgium" </t>
  </si>
  <si>
    <t>True Blue</t>
  </si>
  <si>
    <t>Ben Hackett</t>
  </si>
  <si>
    <t>Mark Cranny</t>
  </si>
  <si>
    <t>Damien Mathews</t>
  </si>
  <si>
    <t>Stinga</t>
  </si>
  <si>
    <t>Jack Houston</t>
  </si>
  <si>
    <t>Greg Houston</t>
  </si>
  <si>
    <t>Kevin Boylan</t>
  </si>
  <si>
    <t>Spirit of  Flight</t>
  </si>
  <si>
    <t>01:08:01,62</t>
  </si>
  <si>
    <t>01:13:41,75</t>
  </si>
  <si>
    <t>01:08:24,94</t>
  </si>
  <si>
    <t>01:14:07,02</t>
  </si>
  <si>
    <t>01:05:26,32</t>
  </si>
  <si>
    <t>01:17:20,20</t>
  </si>
  <si>
    <t>01:06:52,69</t>
  </si>
  <si>
    <t>01:19:02,27</t>
  </si>
  <si>
    <t>01:09:47,09</t>
  </si>
  <si>
    <t>01:22:28,38</t>
  </si>
  <si>
    <t>01:06:14,38</t>
  </si>
  <si>
    <t>01:26:06,69</t>
  </si>
  <si>
    <t>01:06:21,23</t>
  </si>
  <si>
    <t>01:35:50,67</t>
  </si>
  <si>
    <t>01:09:55,52</t>
  </si>
  <si>
    <t>02:31:30,29</t>
  </si>
  <si>
    <t>00:47:11,84</t>
  </si>
  <si>
    <t>00:36:19,45</t>
  </si>
  <si>
    <t>00:34:06,65</t>
  </si>
  <si>
    <t>00:13:12,52</t>
  </si>
  <si>
    <t>01:05:45,63</t>
  </si>
  <si>
    <t>01:05:47,35</t>
  </si>
  <si>
    <t>01:08:08,51</t>
  </si>
  <si>
    <t>01:13:00,55</t>
  </si>
  <si>
    <t xml:space="preserve">Darren Kirkland </t>
  </si>
  <si>
    <t>Philip Lamot</t>
  </si>
  <si>
    <t>Walter Kees</t>
  </si>
  <si>
    <t xml:space="preserve">Harvey Robinson </t>
  </si>
  <si>
    <t>Guy Manchett</t>
  </si>
  <si>
    <t>Waterbird</t>
  </si>
  <si>
    <t>Jamie Cramphorn</t>
  </si>
  <si>
    <t>Jim Cramphorn</t>
  </si>
  <si>
    <t>Wayne Harvey</t>
  </si>
  <si>
    <t>Jordy Wisman</t>
  </si>
  <si>
    <t>Ewald Wisman</t>
  </si>
  <si>
    <t>Wendt Brothers racing</t>
  </si>
  <si>
    <t>Sam Frey</t>
  </si>
  <si>
    <t>John Frey</t>
  </si>
  <si>
    <t>Andy Anderson</t>
  </si>
  <si>
    <t>Glen Anderson</t>
  </si>
  <si>
    <t>Todd Haig</t>
  </si>
  <si>
    <t>Kenny Weckx</t>
  </si>
  <si>
    <t>OUT</t>
  </si>
  <si>
    <t>OUT</t>
  </si>
  <si>
    <t>Kelly Nulens</t>
  </si>
  <si>
    <t>Peter Swinner</t>
  </si>
  <si>
    <t>Warn R 12.05</t>
  </si>
  <si>
    <t>Warn R9.14</t>
  </si>
  <si>
    <t>Warn R12.05</t>
  </si>
  <si>
    <t>Warn R8.05</t>
  </si>
  <si>
    <t>Not Qualified.   1%</t>
  </si>
  <si>
    <t>Daniel Cotton</t>
  </si>
  <si>
    <t>Richard Souwer</t>
  </si>
  <si>
    <t>Trent Souwer</t>
  </si>
  <si>
    <t>Red Shark</t>
  </si>
  <si>
    <t>Lukas Förstl</t>
  </si>
  <si>
    <t>Georg Förstl</t>
  </si>
  <si>
    <t>Manfred Zeitelhofer</t>
  </si>
  <si>
    <t>Spirit of Flight</t>
  </si>
  <si>
    <t>Martin Prachinger</t>
  </si>
  <si>
    <t>Seppi Cueto</t>
  </si>
  <si>
    <t>Hotshot</t>
  </si>
  <si>
    <t>Marc Avella</t>
  </si>
  <si>
    <t>Barry Frame</t>
  </si>
  <si>
    <t>Simon Faulkner</t>
  </si>
  <si>
    <t>Richard Kirk</t>
  </si>
  <si>
    <t>Brooksy</t>
  </si>
  <si>
    <t>Kurt Brooks</t>
  </si>
  <si>
    <t>Derren Estall</t>
  </si>
  <si>
    <t>01:09:52,24</t>
  </si>
  <si>
    <t>00:56:53,95</t>
  </si>
  <si>
    <t>01:11:07,44</t>
  </si>
  <si>
    <t>01:02:05,37</t>
  </si>
  <si>
    <t>01:17:36,71</t>
  </si>
  <si>
    <t>00:56:25,74</t>
  </si>
  <si>
    <t>01:20:36,77</t>
  </si>
  <si>
    <t>00:59:08,21</t>
  </si>
  <si>
    <t>01:24:28,87</t>
  </si>
  <si>
    <t>00:26:47,66</t>
  </si>
  <si>
    <t>00:00:00,00</t>
  </si>
  <si>
    <t>00:21:52,42</t>
  </si>
  <si>
    <t>00:49:35,99</t>
  </si>
  <si>
    <t>Not Qualified. Did not start</t>
  </si>
  <si>
    <t>00:56:01,04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</si>
</sst>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0.0"/>
    <numFmt numFmtId="203" formatCode="0.000"/>
    <numFmt numFmtId="204" formatCode="0.0000"/>
    <numFmt numFmtId="205" formatCode="#,##0.000"/>
    <numFmt numFmtId="206" formatCode="d\-mmm\-yyyy\ h:mm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* #,##0.00\ _P_t_s_-;\-* #,##0.00\ _P_t_s_-;_-* &quot;-&quot;??\ _P_t_s_-;_-@_-"/>
    <numFmt numFmtId="212" formatCode="_-* #,##0\ _P_t_s_-;\-* #,##0\ _P_t_s_-;_-* &quot;-&quot;\ _P_t_s_-;_-@_-"/>
    <numFmt numFmtId="213" formatCode="_-* #,##0.00\ &quot;Pts&quot;_-;\-* #,##0.00\ &quot;Pts&quot;_-;_-* &quot;-&quot;??\ &quot;Pts&quot;_-;_-@_-"/>
    <numFmt numFmtId="214" formatCode="_-* #,##0\ &quot;Pts&quot;_-;\-* #,##0\ &quot;Pts&quot;_-;_-* &quot;-&quot;\ &quot;Pts&quot;_-;_-@_-"/>
  </numFmts>
  <fonts count="50">
    <font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2"/>
      <color indexed="9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3"/>
      <name val="Arial"/>
      <family val="0"/>
    </font>
    <font>
      <b/>
      <sz val="18"/>
      <color indexed="8"/>
      <name val="Arial"/>
      <family val="0"/>
    </font>
    <font>
      <b/>
      <i/>
      <u val="single"/>
      <strike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206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8" fillId="0" borderId="14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0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2" fontId="0" fillId="0" borderId="0" xfId="0" applyNumberFormat="1" applyFont="1" applyAlignment="1">
      <alignment horizontal="centerContinuous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3" fillId="34" borderId="0" xfId="0" applyFont="1" applyFill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19050</xdr:rowOff>
    </xdr:from>
    <xdr:to>
      <xdr:col>8</xdr:col>
      <xdr:colOff>561975</xdr:colOff>
      <xdr:row>10</xdr:row>
      <xdr:rowOff>66675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3771900" y="1352550"/>
          <a:ext cx="48387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July 19th to 26th 2009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GENT/GENK/ANTWERP/VIERSEL -  BELGIUM</a:t>
          </a:r>
        </a:p>
      </xdr:txBody>
    </xdr:sp>
    <xdr:clientData/>
  </xdr:twoCellAnchor>
  <xdr:twoCellAnchor>
    <xdr:from>
      <xdr:col>0</xdr:col>
      <xdr:colOff>47625</xdr:colOff>
      <xdr:row>7</xdr:row>
      <xdr:rowOff>28575</xdr:rowOff>
    </xdr:from>
    <xdr:to>
      <xdr:col>3</xdr:col>
      <xdr:colOff>600075</xdr:colOff>
      <xdr:row>10</xdr:row>
      <xdr:rowOff>85725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1362075"/>
          <a:ext cx="33718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6TH WORLD WATERSKI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2</xdr:row>
      <xdr:rowOff>0</xdr:rowOff>
    </xdr:from>
    <xdr:to>
      <xdr:col>1</xdr:col>
      <xdr:colOff>104775</xdr:colOff>
      <xdr:row>5</xdr:row>
      <xdr:rowOff>161925</xdr:rowOff>
    </xdr:to>
    <xdr:pic>
      <xdr:nvPicPr>
        <xdr:cNvPr id="3" name="Picture 2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38100</xdr:rowOff>
    </xdr:from>
    <xdr:to>
      <xdr:col>2</xdr:col>
      <xdr:colOff>466725</xdr:colOff>
      <xdr:row>6</xdr:row>
      <xdr:rowOff>123825</xdr:rowOff>
    </xdr:to>
    <xdr:pic>
      <xdr:nvPicPr>
        <xdr:cNvPr id="4" name="Picture 24" descr="Logo WK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8100"/>
          <a:ext cx="676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</xdr:row>
      <xdr:rowOff>28575</xdr:rowOff>
    </xdr:from>
    <xdr:to>
      <xdr:col>9</xdr:col>
      <xdr:colOff>76200</xdr:colOff>
      <xdr:row>5</xdr:row>
      <xdr:rowOff>104775</xdr:rowOff>
    </xdr:to>
    <xdr:sp>
      <xdr:nvSpPr>
        <xdr:cNvPr id="5" name="WordArt 25"/>
        <xdr:cNvSpPr>
          <a:spLocks/>
        </xdr:cNvSpPr>
      </xdr:nvSpPr>
      <xdr:spPr>
        <a:xfrm>
          <a:off x="2895600" y="219075"/>
          <a:ext cx="58388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16 th WORLD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SKI RACING CHAMPIONSHIPS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0</xdr:rowOff>
    </xdr:from>
    <xdr:to>
      <xdr:col>8</xdr:col>
      <xdr:colOff>38100</xdr:colOff>
      <xdr:row>13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5734050" y="1647825"/>
          <a:ext cx="37719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July 19th to 26th 2009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GENT -  BELGIUM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600075</xdr:colOff>
      <xdr:row>13</xdr:row>
      <xdr:rowOff>85725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1676400"/>
          <a:ext cx="40290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6TH WORLD WATERSKI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104775</xdr:colOff>
      <xdr:row>8</xdr:row>
      <xdr:rowOff>133350</xdr:rowOff>
    </xdr:to>
    <xdr:pic>
      <xdr:nvPicPr>
        <xdr:cNvPr id="3" name="Picture 232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</xdr:row>
      <xdr:rowOff>28575</xdr:rowOff>
    </xdr:from>
    <xdr:to>
      <xdr:col>2</xdr:col>
      <xdr:colOff>466725</xdr:colOff>
      <xdr:row>9</xdr:row>
      <xdr:rowOff>104775</xdr:rowOff>
    </xdr:to>
    <xdr:pic>
      <xdr:nvPicPr>
        <xdr:cNvPr id="4" name="Picture 233" descr="Logo WK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52450"/>
          <a:ext cx="1590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</xdr:row>
      <xdr:rowOff>28575</xdr:rowOff>
    </xdr:from>
    <xdr:to>
      <xdr:col>9</xdr:col>
      <xdr:colOff>104775</xdr:colOff>
      <xdr:row>8</xdr:row>
      <xdr:rowOff>104775</xdr:rowOff>
    </xdr:to>
    <xdr:sp>
      <xdr:nvSpPr>
        <xdr:cNvPr id="5" name="WordArt 234"/>
        <xdr:cNvSpPr>
          <a:spLocks/>
        </xdr:cNvSpPr>
      </xdr:nvSpPr>
      <xdr:spPr>
        <a:xfrm>
          <a:off x="3552825" y="733425"/>
          <a:ext cx="70675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16 th WORLD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SKI RACING CHAMPIONSHIPS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1352550</xdr:colOff>
      <xdr:row>0</xdr:row>
      <xdr:rowOff>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5762625" y="0"/>
          <a:ext cx="421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14th,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Round Taupo,NZ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0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3" name="Picture 28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0</xdr:rowOff>
    </xdr:from>
    <xdr:to>
      <xdr:col>11</xdr:col>
      <xdr:colOff>0</xdr:colOff>
      <xdr:row>13</xdr:row>
      <xdr:rowOff>38100</xdr:rowOff>
    </xdr:to>
    <xdr:sp>
      <xdr:nvSpPr>
        <xdr:cNvPr id="4" name="Texto 108"/>
        <xdr:cNvSpPr txBox="1">
          <a:spLocks noChangeArrowheads="1"/>
        </xdr:cNvSpPr>
      </xdr:nvSpPr>
      <xdr:spPr>
        <a:xfrm>
          <a:off x="7620000" y="1647825"/>
          <a:ext cx="7820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July 19th to 26th 2009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GENK  -  BELGIUM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600075</xdr:colOff>
      <xdr:row>13</xdr:row>
      <xdr:rowOff>85725</xdr:rowOff>
    </xdr:to>
    <xdr:sp>
      <xdr:nvSpPr>
        <xdr:cNvPr id="5" name="Texto 108"/>
        <xdr:cNvSpPr txBox="1">
          <a:spLocks noChangeArrowheads="1"/>
        </xdr:cNvSpPr>
      </xdr:nvSpPr>
      <xdr:spPr>
        <a:xfrm>
          <a:off x="47625" y="1676400"/>
          <a:ext cx="5000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6TH WORLD WATERSKI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95250</xdr:colOff>
      <xdr:row>8</xdr:row>
      <xdr:rowOff>133350</xdr:rowOff>
    </xdr:to>
    <xdr:pic>
      <xdr:nvPicPr>
        <xdr:cNvPr id="6" name="Picture 38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</xdr:row>
      <xdr:rowOff>28575</xdr:rowOff>
    </xdr:from>
    <xdr:to>
      <xdr:col>2</xdr:col>
      <xdr:colOff>466725</xdr:colOff>
      <xdr:row>9</xdr:row>
      <xdr:rowOff>104775</xdr:rowOff>
    </xdr:to>
    <xdr:pic>
      <xdr:nvPicPr>
        <xdr:cNvPr id="7" name="Picture 39" descr="Logo WK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52450"/>
          <a:ext cx="2562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</xdr:row>
      <xdr:rowOff>28575</xdr:rowOff>
    </xdr:from>
    <xdr:to>
      <xdr:col>9</xdr:col>
      <xdr:colOff>104775</xdr:colOff>
      <xdr:row>8</xdr:row>
      <xdr:rowOff>104775</xdr:rowOff>
    </xdr:to>
    <xdr:sp>
      <xdr:nvSpPr>
        <xdr:cNvPr id="8" name="WordArt 40"/>
        <xdr:cNvSpPr>
          <a:spLocks/>
        </xdr:cNvSpPr>
      </xdr:nvSpPr>
      <xdr:spPr>
        <a:xfrm>
          <a:off x="4524375" y="733425"/>
          <a:ext cx="8953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16 th WORLD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SKI RACING CHAMPIONSHIPS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1352550</xdr:colOff>
      <xdr:row>0</xdr:row>
      <xdr:rowOff>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5762625" y="0"/>
          <a:ext cx="421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16th,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Round Taupo,NZ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0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3" name="Picture 1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0</xdr:rowOff>
    </xdr:from>
    <xdr:to>
      <xdr:col>11</xdr:col>
      <xdr:colOff>0</xdr:colOff>
      <xdr:row>13</xdr:row>
      <xdr:rowOff>38100</xdr:rowOff>
    </xdr:to>
    <xdr:sp>
      <xdr:nvSpPr>
        <xdr:cNvPr id="4" name="Texto 108"/>
        <xdr:cNvSpPr txBox="1">
          <a:spLocks noChangeArrowheads="1"/>
        </xdr:cNvSpPr>
      </xdr:nvSpPr>
      <xdr:spPr>
        <a:xfrm>
          <a:off x="7620000" y="1647825"/>
          <a:ext cx="7820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July 19th to 26th 2009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ANTWERPEN -  BELGIUM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600075</xdr:colOff>
      <xdr:row>13</xdr:row>
      <xdr:rowOff>85725</xdr:rowOff>
    </xdr:to>
    <xdr:sp>
      <xdr:nvSpPr>
        <xdr:cNvPr id="5" name="Texto 108"/>
        <xdr:cNvSpPr txBox="1">
          <a:spLocks noChangeArrowheads="1"/>
        </xdr:cNvSpPr>
      </xdr:nvSpPr>
      <xdr:spPr>
        <a:xfrm>
          <a:off x="47625" y="1676400"/>
          <a:ext cx="5000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6TH WORLD WATERSKI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95250</xdr:colOff>
      <xdr:row>8</xdr:row>
      <xdr:rowOff>133350</xdr:rowOff>
    </xdr:to>
    <xdr:pic>
      <xdr:nvPicPr>
        <xdr:cNvPr id="6" name="Picture 2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</xdr:row>
      <xdr:rowOff>28575</xdr:rowOff>
    </xdr:from>
    <xdr:to>
      <xdr:col>2</xdr:col>
      <xdr:colOff>466725</xdr:colOff>
      <xdr:row>9</xdr:row>
      <xdr:rowOff>104775</xdr:rowOff>
    </xdr:to>
    <xdr:pic>
      <xdr:nvPicPr>
        <xdr:cNvPr id="7" name="Picture 24" descr="Logo WK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52450"/>
          <a:ext cx="2562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</xdr:row>
      <xdr:rowOff>28575</xdr:rowOff>
    </xdr:from>
    <xdr:to>
      <xdr:col>9</xdr:col>
      <xdr:colOff>104775</xdr:colOff>
      <xdr:row>8</xdr:row>
      <xdr:rowOff>104775</xdr:rowOff>
    </xdr:to>
    <xdr:sp>
      <xdr:nvSpPr>
        <xdr:cNvPr id="8" name="WordArt 25"/>
        <xdr:cNvSpPr>
          <a:spLocks/>
        </xdr:cNvSpPr>
      </xdr:nvSpPr>
      <xdr:spPr>
        <a:xfrm>
          <a:off x="4524375" y="733425"/>
          <a:ext cx="8953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16 th WORLD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SKI RACING CHAMPIONSHIPS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1304925</xdr:colOff>
      <xdr:row>0</xdr:row>
      <xdr:rowOff>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5762625" y="0"/>
          <a:ext cx="416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Round Rotorua,NZ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0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3" name="Picture 1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0</xdr:rowOff>
    </xdr:from>
    <xdr:to>
      <xdr:col>11</xdr:col>
      <xdr:colOff>0</xdr:colOff>
      <xdr:row>13</xdr:row>
      <xdr:rowOff>38100</xdr:rowOff>
    </xdr:to>
    <xdr:sp>
      <xdr:nvSpPr>
        <xdr:cNvPr id="4" name="Texto 108"/>
        <xdr:cNvSpPr txBox="1">
          <a:spLocks noChangeArrowheads="1"/>
        </xdr:cNvSpPr>
      </xdr:nvSpPr>
      <xdr:spPr>
        <a:xfrm>
          <a:off x="7620000" y="1647825"/>
          <a:ext cx="76295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July 19th to 26th 2009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VIERSEL -  BELGIUM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600075</xdr:colOff>
      <xdr:row>13</xdr:row>
      <xdr:rowOff>85725</xdr:rowOff>
    </xdr:to>
    <xdr:sp>
      <xdr:nvSpPr>
        <xdr:cNvPr id="5" name="Texto 108"/>
        <xdr:cNvSpPr txBox="1">
          <a:spLocks noChangeArrowheads="1"/>
        </xdr:cNvSpPr>
      </xdr:nvSpPr>
      <xdr:spPr>
        <a:xfrm>
          <a:off x="47625" y="1676400"/>
          <a:ext cx="5000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6TH WORLD WATERSKI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95250</xdr:colOff>
      <xdr:row>8</xdr:row>
      <xdr:rowOff>133350</xdr:rowOff>
    </xdr:to>
    <xdr:pic>
      <xdr:nvPicPr>
        <xdr:cNvPr id="6" name="Picture 2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</xdr:row>
      <xdr:rowOff>28575</xdr:rowOff>
    </xdr:from>
    <xdr:to>
      <xdr:col>2</xdr:col>
      <xdr:colOff>466725</xdr:colOff>
      <xdr:row>9</xdr:row>
      <xdr:rowOff>104775</xdr:rowOff>
    </xdr:to>
    <xdr:pic>
      <xdr:nvPicPr>
        <xdr:cNvPr id="7" name="Picture 24" descr="Logo WK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52450"/>
          <a:ext cx="2562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</xdr:row>
      <xdr:rowOff>28575</xdr:rowOff>
    </xdr:from>
    <xdr:to>
      <xdr:col>9</xdr:col>
      <xdr:colOff>104775</xdr:colOff>
      <xdr:row>8</xdr:row>
      <xdr:rowOff>104775</xdr:rowOff>
    </xdr:to>
    <xdr:sp>
      <xdr:nvSpPr>
        <xdr:cNvPr id="8" name="WordArt 25"/>
        <xdr:cNvSpPr>
          <a:spLocks/>
        </xdr:cNvSpPr>
      </xdr:nvSpPr>
      <xdr:spPr>
        <a:xfrm>
          <a:off x="4524375" y="733425"/>
          <a:ext cx="8763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16 th WORLD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SKI RACING CHAMPIONSHIPS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7625" y="0"/>
          <a:ext cx="3048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3867150" y="0"/>
          <a:ext cx="2409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9th to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 - New Zealand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142875</xdr:colOff>
      <xdr:row>0</xdr:row>
      <xdr:rowOff>0</xdr:rowOff>
    </xdr:to>
    <xdr:pic>
      <xdr:nvPicPr>
        <xdr:cNvPr id="3" name="Picture 35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10</xdr:row>
      <xdr:rowOff>28575</xdr:rowOff>
    </xdr:from>
    <xdr:to>
      <xdr:col>7</xdr:col>
      <xdr:colOff>0</xdr:colOff>
      <xdr:row>13</xdr:row>
      <xdr:rowOff>76200</xdr:rowOff>
    </xdr:to>
    <xdr:sp>
      <xdr:nvSpPr>
        <xdr:cNvPr id="4" name="Texto 108"/>
        <xdr:cNvSpPr txBox="1">
          <a:spLocks noChangeArrowheads="1"/>
        </xdr:cNvSpPr>
      </xdr:nvSpPr>
      <xdr:spPr>
        <a:xfrm>
          <a:off x="3962400" y="1685925"/>
          <a:ext cx="30765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July 19th to 26th 2009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TOTALS -  BELGIUM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495300</xdr:colOff>
      <xdr:row>13</xdr:row>
      <xdr:rowOff>85725</xdr:rowOff>
    </xdr:to>
    <xdr:sp>
      <xdr:nvSpPr>
        <xdr:cNvPr id="5" name="Texto 108"/>
        <xdr:cNvSpPr txBox="1">
          <a:spLocks noChangeArrowheads="1"/>
        </xdr:cNvSpPr>
      </xdr:nvSpPr>
      <xdr:spPr>
        <a:xfrm>
          <a:off x="47625" y="1676400"/>
          <a:ext cx="3914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6TH WORLD WATERSKI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95250</xdr:colOff>
      <xdr:row>8</xdr:row>
      <xdr:rowOff>133350</xdr:rowOff>
    </xdr:to>
    <xdr:pic>
      <xdr:nvPicPr>
        <xdr:cNvPr id="6" name="Picture 45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</xdr:row>
      <xdr:rowOff>9525</xdr:rowOff>
    </xdr:from>
    <xdr:to>
      <xdr:col>2</xdr:col>
      <xdr:colOff>104775</xdr:colOff>
      <xdr:row>9</xdr:row>
      <xdr:rowOff>104775</xdr:rowOff>
    </xdr:to>
    <xdr:pic>
      <xdr:nvPicPr>
        <xdr:cNvPr id="7" name="Picture 46" descr="Logo WK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200025"/>
          <a:ext cx="1676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</xdr:row>
      <xdr:rowOff>28575</xdr:rowOff>
    </xdr:from>
    <xdr:to>
      <xdr:col>7</xdr:col>
      <xdr:colOff>0</xdr:colOff>
      <xdr:row>8</xdr:row>
      <xdr:rowOff>104775</xdr:rowOff>
    </xdr:to>
    <xdr:sp>
      <xdr:nvSpPr>
        <xdr:cNvPr id="8" name="WordArt 47"/>
        <xdr:cNvSpPr>
          <a:spLocks/>
        </xdr:cNvSpPr>
      </xdr:nvSpPr>
      <xdr:spPr>
        <a:xfrm>
          <a:off x="3543300" y="733425"/>
          <a:ext cx="3495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16 th WORLD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SKI RACING CHAMPIONSHIPS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0</xdr:rowOff>
    </xdr:from>
    <xdr:to>
      <xdr:col>10</xdr:col>
      <xdr:colOff>533400</xdr:colOff>
      <xdr:row>13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210050" y="1647825"/>
          <a:ext cx="3952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July 19th to 26th 2009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TEAMS TROPHY -  BELGIUM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600075</xdr:colOff>
      <xdr:row>13</xdr:row>
      <xdr:rowOff>85725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1676400"/>
          <a:ext cx="32004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6TH WORLD WATERSKI
</a:t>
          </a:r>
          <a:r>
            <a:rPr lang="en-US" cap="none" sz="1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95250</xdr:colOff>
      <xdr:row>8</xdr:row>
      <xdr:rowOff>133350</xdr:rowOff>
    </xdr:to>
    <xdr:pic>
      <xdr:nvPicPr>
        <xdr:cNvPr id="3" name="Picture 45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</xdr:row>
      <xdr:rowOff>28575</xdr:rowOff>
    </xdr:from>
    <xdr:to>
      <xdr:col>2</xdr:col>
      <xdr:colOff>466725</xdr:colOff>
      <xdr:row>9</xdr:row>
      <xdr:rowOff>104775</xdr:rowOff>
    </xdr:to>
    <xdr:pic>
      <xdr:nvPicPr>
        <xdr:cNvPr id="4" name="Picture 53" descr="Logo WK 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52450"/>
          <a:ext cx="790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</xdr:row>
      <xdr:rowOff>28575</xdr:rowOff>
    </xdr:from>
    <xdr:to>
      <xdr:col>9</xdr:col>
      <xdr:colOff>95250</xdr:colOff>
      <xdr:row>8</xdr:row>
      <xdr:rowOff>104775</xdr:rowOff>
    </xdr:to>
    <xdr:sp>
      <xdr:nvSpPr>
        <xdr:cNvPr id="5" name="WordArt 54"/>
        <xdr:cNvSpPr>
          <a:spLocks/>
        </xdr:cNvSpPr>
      </xdr:nvSpPr>
      <xdr:spPr>
        <a:xfrm>
          <a:off x="2724150" y="733425"/>
          <a:ext cx="4238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16 th WORLD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sng" strike="sng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WATER SKI RACING CHAMPIONSHIPS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H126"/>
  <sheetViews>
    <sheetView zoomScalePageLayoutView="0" workbookViewId="0" topLeftCell="A30">
      <selection activeCell="A40" sqref="A40"/>
    </sheetView>
  </sheetViews>
  <sheetFormatPr defaultColWidth="9.140625" defaultRowHeight="12.75"/>
  <cols>
    <col min="1" max="2" width="10.7109375" style="4" customWidth="1"/>
    <col min="3" max="3" width="20.8515625" style="4" bestFit="1" customWidth="1"/>
    <col min="4" max="4" width="11.140625" style="4" bestFit="1" customWidth="1"/>
    <col min="5" max="5" width="19.28125" style="4" bestFit="1" customWidth="1"/>
    <col min="6" max="6" width="17.8515625" style="4" bestFit="1" customWidth="1"/>
    <col min="7" max="7" width="19.7109375" style="4" bestFit="1" customWidth="1"/>
    <col min="8" max="8" width="10.421875" style="4" bestFit="1" customWidth="1"/>
    <col min="9" max="16384" width="9.140625" style="4" customWidth="1"/>
  </cols>
  <sheetData>
    <row r="1" s="3" customFormat="1" ht="15"/>
    <row r="2" s="3" customFormat="1" ht="15"/>
    <row r="3" s="3" customFormat="1" ht="15"/>
    <row r="4" s="3" customFormat="1" ht="15"/>
    <row r="5" s="3" customFormat="1" ht="15"/>
    <row r="6" s="3" customFormat="1" ht="15"/>
    <row r="7" s="3" customFormat="1" ht="15"/>
    <row r="8" s="3" customFormat="1" ht="15"/>
    <row r="9" s="3" customFormat="1" ht="15"/>
    <row r="10" s="3" customFormat="1" ht="15"/>
    <row r="11" s="3" customFormat="1" ht="15"/>
    <row r="12" spans="1:8" ht="15.75">
      <c r="A12" s="54" t="s">
        <v>585</v>
      </c>
      <c r="B12" s="45" t="s">
        <v>248</v>
      </c>
      <c r="C12" s="45" t="s">
        <v>586</v>
      </c>
      <c r="D12" s="45" t="s">
        <v>587</v>
      </c>
      <c r="E12" s="45" t="s">
        <v>249</v>
      </c>
      <c r="F12" s="45" t="s">
        <v>250</v>
      </c>
      <c r="G12" s="45" t="s">
        <v>251</v>
      </c>
      <c r="H12" s="55">
        <v>40017</v>
      </c>
    </row>
    <row r="13" spans="1:7" ht="12.75">
      <c r="A13" s="8">
        <v>1</v>
      </c>
      <c r="B13" t="s">
        <v>443</v>
      </c>
      <c r="C13" s="40" t="s">
        <v>588</v>
      </c>
      <c r="D13" t="s">
        <v>377</v>
      </c>
      <c r="E13" t="s">
        <v>378</v>
      </c>
      <c r="F13" t="s">
        <v>379</v>
      </c>
      <c r="G13" t="s">
        <v>380</v>
      </c>
    </row>
    <row r="14" spans="1:7" ht="12.75">
      <c r="A14" s="8">
        <v>21</v>
      </c>
      <c r="B14" t="s">
        <v>443</v>
      </c>
      <c r="C14" t="s">
        <v>381</v>
      </c>
      <c r="D14" s="40" t="s">
        <v>377</v>
      </c>
      <c r="E14" t="s">
        <v>382</v>
      </c>
      <c r="F14" t="s">
        <v>383</v>
      </c>
      <c r="G14" t="s">
        <v>384</v>
      </c>
    </row>
    <row r="15" spans="1:7" ht="12.75">
      <c r="A15" s="8">
        <v>72</v>
      </c>
      <c r="B15" t="s">
        <v>443</v>
      </c>
      <c r="D15" s="40" t="s">
        <v>377</v>
      </c>
      <c r="E15" t="s">
        <v>385</v>
      </c>
      <c r="F15" t="s">
        <v>386</v>
      </c>
      <c r="G15" s="40" t="s">
        <v>387</v>
      </c>
    </row>
    <row r="16" spans="1:7" ht="12.75">
      <c r="A16" s="8">
        <v>178</v>
      </c>
      <c r="B16" t="s">
        <v>372</v>
      </c>
      <c r="C16" s="40" t="s">
        <v>388</v>
      </c>
      <c r="D16" s="40" t="s">
        <v>377</v>
      </c>
      <c r="E16" s="40" t="s">
        <v>389</v>
      </c>
      <c r="F16" s="40" t="s">
        <v>390</v>
      </c>
      <c r="G16" s="40" t="s">
        <v>391</v>
      </c>
    </row>
    <row r="17" spans="1:7" ht="12.75">
      <c r="A17" s="8">
        <v>3</v>
      </c>
      <c r="B17" t="s">
        <v>264</v>
      </c>
      <c r="C17" s="40" t="s">
        <v>392</v>
      </c>
      <c r="D17" s="40" t="s">
        <v>377</v>
      </c>
      <c r="E17" t="s">
        <v>393</v>
      </c>
      <c r="F17" t="s">
        <v>394</v>
      </c>
      <c r="G17" t="s">
        <v>609</v>
      </c>
    </row>
    <row r="18" spans="1:7" ht="12.75">
      <c r="A18" s="8">
        <v>925</v>
      </c>
      <c r="B18" t="s">
        <v>264</v>
      </c>
      <c r="C18" s="40"/>
      <c r="D18" s="40" t="s">
        <v>377</v>
      </c>
      <c r="E18" t="s">
        <v>610</v>
      </c>
      <c r="F18" t="s">
        <v>611</v>
      </c>
      <c r="G18" t="s">
        <v>612</v>
      </c>
    </row>
    <row r="19" spans="1:7" ht="12.75">
      <c r="A19" s="8">
        <v>7</v>
      </c>
      <c r="B19" t="s">
        <v>246</v>
      </c>
      <c r="C19" s="40" t="s">
        <v>613</v>
      </c>
      <c r="D19" s="40" t="s">
        <v>377</v>
      </c>
      <c r="E19" t="s">
        <v>227</v>
      </c>
      <c r="F19" t="s">
        <v>228</v>
      </c>
      <c r="G19" t="s">
        <v>229</v>
      </c>
    </row>
    <row r="20" spans="1:7" ht="12.75">
      <c r="A20" s="8">
        <v>43</v>
      </c>
      <c r="B20" t="s">
        <v>246</v>
      </c>
      <c r="C20" s="40" t="s">
        <v>230</v>
      </c>
      <c r="D20" s="40" t="s">
        <v>377</v>
      </c>
      <c r="E20" t="s">
        <v>231</v>
      </c>
      <c r="F20" t="s">
        <v>232</v>
      </c>
      <c r="G20" t="s">
        <v>233</v>
      </c>
    </row>
    <row r="21" spans="1:7" ht="12.75">
      <c r="A21" s="41">
        <v>193</v>
      </c>
      <c r="B21" s="40" t="s">
        <v>246</v>
      </c>
      <c r="C21" s="40" t="s">
        <v>234</v>
      </c>
      <c r="D21" s="40" t="s">
        <v>377</v>
      </c>
      <c r="E21" t="s">
        <v>235</v>
      </c>
      <c r="F21" t="s">
        <v>236</v>
      </c>
      <c r="G21" t="s">
        <v>237</v>
      </c>
    </row>
    <row r="22" spans="1:7" ht="12.75">
      <c r="A22" s="8">
        <v>13</v>
      </c>
      <c r="B22" t="s">
        <v>448</v>
      </c>
      <c r="C22" s="40" t="s">
        <v>238</v>
      </c>
      <c r="D22" s="40" t="s">
        <v>377</v>
      </c>
      <c r="E22" t="s">
        <v>239</v>
      </c>
      <c r="F22" t="s">
        <v>240</v>
      </c>
      <c r="G22" t="s">
        <v>241</v>
      </c>
    </row>
    <row r="23" spans="1:2" ht="12.75">
      <c r="A23" s="42" t="s">
        <v>581</v>
      </c>
      <c r="B23" s="43">
        <v>10</v>
      </c>
    </row>
    <row r="24" spans="1:2" ht="12.75">
      <c r="A24" s="42"/>
      <c r="B24" s="43"/>
    </row>
    <row r="25" spans="1:7" ht="12.75">
      <c r="A25" s="8">
        <v>52</v>
      </c>
      <c r="B25" t="s">
        <v>443</v>
      </c>
      <c r="D25" t="s">
        <v>242</v>
      </c>
      <c r="E25" t="s">
        <v>632</v>
      </c>
      <c r="F25" t="s">
        <v>633</v>
      </c>
      <c r="G25" t="s">
        <v>634</v>
      </c>
    </row>
    <row r="26" spans="1:7" ht="12.75">
      <c r="A26" s="8">
        <v>59</v>
      </c>
      <c r="B26" t="s">
        <v>443</v>
      </c>
      <c r="C26" t="s">
        <v>635</v>
      </c>
      <c r="D26" s="40" t="s">
        <v>242</v>
      </c>
      <c r="E26" t="s">
        <v>636</v>
      </c>
      <c r="F26" t="s">
        <v>637</v>
      </c>
      <c r="G26" t="s">
        <v>638</v>
      </c>
    </row>
    <row r="27" spans="1:7" ht="12.75">
      <c r="A27" s="8">
        <v>138</v>
      </c>
      <c r="B27" t="s">
        <v>443</v>
      </c>
      <c r="C27" t="s">
        <v>639</v>
      </c>
      <c r="D27" s="40" t="s">
        <v>242</v>
      </c>
      <c r="E27" t="s">
        <v>640</v>
      </c>
      <c r="F27" t="s">
        <v>641</v>
      </c>
      <c r="G27" t="s">
        <v>642</v>
      </c>
    </row>
    <row r="28" spans="1:7" ht="12.75">
      <c r="A28" s="8">
        <v>69</v>
      </c>
      <c r="B28" t="s">
        <v>372</v>
      </c>
      <c r="C28" t="s">
        <v>643</v>
      </c>
      <c r="D28" s="40" t="s">
        <v>242</v>
      </c>
      <c r="E28" t="s">
        <v>644</v>
      </c>
      <c r="F28" t="s">
        <v>645</v>
      </c>
      <c r="G28" t="s">
        <v>646</v>
      </c>
    </row>
    <row r="29" spans="1:7" ht="12.75">
      <c r="A29" s="8">
        <v>85</v>
      </c>
      <c r="B29" t="s">
        <v>372</v>
      </c>
      <c r="D29" s="40" t="s">
        <v>242</v>
      </c>
      <c r="E29" t="s">
        <v>647</v>
      </c>
      <c r="F29" t="s">
        <v>436</v>
      </c>
      <c r="G29" t="s">
        <v>437</v>
      </c>
    </row>
    <row r="30" spans="1:7" ht="12.75">
      <c r="A30" s="8">
        <v>273</v>
      </c>
      <c r="B30" t="s">
        <v>372</v>
      </c>
      <c r="C30" t="s">
        <v>438</v>
      </c>
      <c r="D30" s="40" t="s">
        <v>242</v>
      </c>
      <c r="E30" t="s">
        <v>439</v>
      </c>
      <c r="F30" t="s">
        <v>440</v>
      </c>
      <c r="G30" t="s">
        <v>441</v>
      </c>
    </row>
    <row r="31" spans="1:7" ht="12.75">
      <c r="A31" s="8">
        <v>53</v>
      </c>
      <c r="B31" t="s">
        <v>264</v>
      </c>
      <c r="D31" s="40" t="s">
        <v>242</v>
      </c>
      <c r="E31" t="s">
        <v>442</v>
      </c>
      <c r="F31" t="s">
        <v>656</v>
      </c>
      <c r="G31" t="s">
        <v>657</v>
      </c>
    </row>
    <row r="32" spans="1:7" ht="12.75">
      <c r="A32" s="8">
        <v>149</v>
      </c>
      <c r="B32" t="s">
        <v>264</v>
      </c>
      <c r="D32" s="40" t="s">
        <v>242</v>
      </c>
      <c r="E32" t="s">
        <v>658</v>
      </c>
      <c r="F32" t="s">
        <v>659</v>
      </c>
      <c r="G32" t="s">
        <v>660</v>
      </c>
    </row>
    <row r="33" spans="1:7" ht="12.75">
      <c r="A33" s="8">
        <v>200</v>
      </c>
      <c r="B33" s="40" t="s">
        <v>264</v>
      </c>
      <c r="D33" s="40" t="s">
        <v>242</v>
      </c>
      <c r="E33" s="40" t="s">
        <v>661</v>
      </c>
      <c r="F33" s="40" t="s">
        <v>662</v>
      </c>
      <c r="G33" s="40" t="s">
        <v>663</v>
      </c>
    </row>
    <row r="34" spans="1:7" ht="12.75">
      <c r="A34" s="8">
        <v>48</v>
      </c>
      <c r="B34" s="40" t="s">
        <v>425</v>
      </c>
      <c r="C34" t="s">
        <v>664</v>
      </c>
      <c r="D34" s="40" t="s">
        <v>242</v>
      </c>
      <c r="E34" s="40" t="s">
        <v>665</v>
      </c>
      <c r="F34" s="40" t="s">
        <v>666</v>
      </c>
      <c r="G34" s="40" t="s">
        <v>667</v>
      </c>
    </row>
    <row r="35" spans="1:7" ht="12.75">
      <c r="A35" s="8">
        <v>115</v>
      </c>
      <c r="B35" s="40" t="s">
        <v>425</v>
      </c>
      <c r="C35" s="40" t="s">
        <v>668</v>
      </c>
      <c r="D35" s="40" t="s">
        <v>242</v>
      </c>
      <c r="E35" s="40" t="s">
        <v>669</v>
      </c>
      <c r="F35" s="40" t="s">
        <v>670</v>
      </c>
      <c r="G35" s="40" t="s">
        <v>671</v>
      </c>
    </row>
    <row r="36" spans="1:7" ht="12.75">
      <c r="A36" s="8">
        <v>373</v>
      </c>
      <c r="B36" s="40" t="s">
        <v>246</v>
      </c>
      <c r="D36" s="40" t="s">
        <v>242</v>
      </c>
      <c r="E36" t="s">
        <v>672</v>
      </c>
      <c r="F36" s="40" t="s">
        <v>673</v>
      </c>
      <c r="G36" t="s">
        <v>463</v>
      </c>
    </row>
    <row r="37" spans="1:7" ht="12.75">
      <c r="A37" s="41">
        <v>73</v>
      </c>
      <c r="B37" s="40" t="s">
        <v>246</v>
      </c>
      <c r="D37" s="40" t="s">
        <v>242</v>
      </c>
      <c r="E37" t="s">
        <v>464</v>
      </c>
      <c r="F37" t="s">
        <v>465</v>
      </c>
      <c r="G37" t="s">
        <v>466</v>
      </c>
    </row>
    <row r="38" spans="1:7" ht="12.75">
      <c r="A38" s="8">
        <v>110</v>
      </c>
      <c r="B38" s="40" t="s">
        <v>246</v>
      </c>
      <c r="C38" t="s">
        <v>467</v>
      </c>
      <c r="D38" s="40" t="s">
        <v>242</v>
      </c>
      <c r="E38" t="s">
        <v>468</v>
      </c>
      <c r="F38" t="s">
        <v>469</v>
      </c>
      <c r="G38" t="s">
        <v>761</v>
      </c>
    </row>
    <row r="39" spans="1:7" ht="12.75">
      <c r="A39" s="8">
        <v>20</v>
      </c>
      <c r="B39" s="40" t="s">
        <v>448</v>
      </c>
      <c r="C39" t="s">
        <v>762</v>
      </c>
      <c r="D39" s="40" t="s">
        <v>242</v>
      </c>
      <c r="E39" t="s">
        <v>763</v>
      </c>
      <c r="F39" t="s">
        <v>764</v>
      </c>
      <c r="G39" t="s">
        <v>765</v>
      </c>
    </row>
    <row r="40" spans="1:2" ht="12.75">
      <c r="A40" s="44" t="s">
        <v>766</v>
      </c>
      <c r="B40" s="45">
        <v>15</v>
      </c>
    </row>
    <row r="41" spans="1:2" ht="12.75">
      <c r="A41" s="44" t="s">
        <v>767</v>
      </c>
      <c r="B41" s="45">
        <v>25</v>
      </c>
    </row>
    <row r="42" ht="12.75">
      <c r="A42" s="8"/>
    </row>
    <row r="43" ht="12.75">
      <c r="A43" s="8"/>
    </row>
    <row r="44" ht="12.75">
      <c r="A44" s="8"/>
    </row>
    <row r="45" spans="1:8" ht="15.75">
      <c r="A45" s="68" t="s">
        <v>768</v>
      </c>
      <c r="B45" s="69"/>
      <c r="C45" s="69"/>
      <c r="D45" s="69"/>
      <c r="E45" s="69"/>
      <c r="H45" s="4"/>
    </row>
    <row r="46" ht="12.75">
      <c r="A46" s="8"/>
    </row>
    <row r="47" spans="1:8" ht="15.75">
      <c r="A47" s="54" t="s">
        <v>585</v>
      </c>
      <c r="B47" s="45" t="s">
        <v>248</v>
      </c>
      <c r="C47" s="45" t="s">
        <v>586</v>
      </c>
      <c r="D47" s="45" t="s">
        <v>587</v>
      </c>
      <c r="E47" s="45" t="s">
        <v>249</v>
      </c>
      <c r="F47" s="45" t="s">
        <v>250</v>
      </c>
      <c r="G47" s="45" t="s">
        <v>251</v>
      </c>
      <c r="H47" s="55">
        <v>40017</v>
      </c>
    </row>
    <row r="48" ht="12.75">
      <c r="A48" s="8"/>
    </row>
    <row r="49" spans="1:7" ht="12.75">
      <c r="A49" s="8">
        <v>5</v>
      </c>
      <c r="B49" t="s">
        <v>443</v>
      </c>
      <c r="C49" t="s">
        <v>769</v>
      </c>
      <c r="D49" s="40" t="s">
        <v>452</v>
      </c>
      <c r="E49" t="s">
        <v>770</v>
      </c>
      <c r="F49" t="s">
        <v>771</v>
      </c>
      <c r="G49" t="s">
        <v>772</v>
      </c>
    </row>
    <row r="50" spans="1:7" ht="12.75">
      <c r="A50" s="8">
        <v>71</v>
      </c>
      <c r="B50" t="s">
        <v>443</v>
      </c>
      <c r="C50" t="s">
        <v>773</v>
      </c>
      <c r="D50" s="40" t="s">
        <v>452</v>
      </c>
      <c r="E50" t="s">
        <v>774</v>
      </c>
      <c r="F50" t="s">
        <v>775</v>
      </c>
      <c r="G50" t="s">
        <v>776</v>
      </c>
    </row>
    <row r="51" spans="1:7" ht="12.75">
      <c r="A51" s="8">
        <v>172</v>
      </c>
      <c r="B51" t="s">
        <v>372</v>
      </c>
      <c r="C51" s="40" t="s">
        <v>777</v>
      </c>
      <c r="D51" s="40" t="s">
        <v>452</v>
      </c>
      <c r="E51" s="40" t="s">
        <v>485</v>
      </c>
      <c r="F51" s="40" t="s">
        <v>486</v>
      </c>
      <c r="G51" s="40" t="s">
        <v>487</v>
      </c>
    </row>
    <row r="52" spans="1:7" ht="12.75">
      <c r="A52" s="8">
        <v>178</v>
      </c>
      <c r="B52" s="40" t="s">
        <v>372</v>
      </c>
      <c r="C52" s="40" t="s">
        <v>388</v>
      </c>
      <c r="D52" s="40" t="s">
        <v>452</v>
      </c>
      <c r="E52" s="40" t="s">
        <v>488</v>
      </c>
      <c r="F52" s="40" t="s">
        <v>390</v>
      </c>
      <c r="G52" s="40" t="s">
        <v>489</v>
      </c>
    </row>
    <row r="53" spans="1:7" ht="12.75">
      <c r="A53" s="8">
        <v>38</v>
      </c>
      <c r="B53" s="40" t="s">
        <v>264</v>
      </c>
      <c r="C53" s="40"/>
      <c r="D53" s="40" t="s">
        <v>452</v>
      </c>
      <c r="E53" s="40" t="s">
        <v>490</v>
      </c>
      <c r="F53" s="40" t="s">
        <v>491</v>
      </c>
      <c r="G53" s="40" t="s">
        <v>492</v>
      </c>
    </row>
    <row r="54" spans="1:7" ht="12.75">
      <c r="A54" s="8">
        <v>224</v>
      </c>
      <c r="B54" s="40" t="s">
        <v>264</v>
      </c>
      <c r="C54" s="40" t="s">
        <v>493</v>
      </c>
      <c r="D54" s="40" t="s">
        <v>452</v>
      </c>
      <c r="E54" s="40" t="s">
        <v>494</v>
      </c>
      <c r="F54" s="40" t="s">
        <v>495</v>
      </c>
      <c r="G54" s="40" t="s">
        <v>496</v>
      </c>
    </row>
    <row r="55" spans="1:7" ht="12.75">
      <c r="A55" s="8">
        <v>115</v>
      </c>
      <c r="B55" s="40" t="s">
        <v>425</v>
      </c>
      <c r="C55" s="40" t="s">
        <v>497</v>
      </c>
      <c r="D55" s="40" t="s">
        <v>452</v>
      </c>
      <c r="E55" s="40" t="s">
        <v>498</v>
      </c>
      <c r="F55" s="40" t="s">
        <v>499</v>
      </c>
      <c r="G55" s="40" t="s">
        <v>500</v>
      </c>
    </row>
    <row r="56" spans="1:7" ht="12.75">
      <c r="A56" s="8">
        <v>163</v>
      </c>
      <c r="B56" s="40" t="s">
        <v>425</v>
      </c>
      <c r="C56" s="40" t="s">
        <v>501</v>
      </c>
      <c r="D56" s="40" t="s">
        <v>452</v>
      </c>
      <c r="E56" s="40" t="s">
        <v>502</v>
      </c>
      <c r="F56" s="40" t="s">
        <v>716</v>
      </c>
      <c r="G56" s="40" t="s">
        <v>667</v>
      </c>
    </row>
    <row r="57" spans="1:7" ht="12.75">
      <c r="A57" s="8">
        <v>7</v>
      </c>
      <c r="B57" s="40" t="s">
        <v>717</v>
      </c>
      <c r="C57" s="40" t="s">
        <v>613</v>
      </c>
      <c r="D57" s="40" t="s">
        <v>452</v>
      </c>
      <c r="E57" s="40" t="s">
        <v>718</v>
      </c>
      <c r="F57" s="40" t="s">
        <v>228</v>
      </c>
      <c r="G57" s="40" t="s">
        <v>229</v>
      </c>
    </row>
    <row r="58" spans="1:7" ht="12.75">
      <c r="A58" s="8">
        <v>43</v>
      </c>
      <c r="B58" s="40" t="s">
        <v>717</v>
      </c>
      <c r="C58" s="40" t="s">
        <v>230</v>
      </c>
      <c r="D58" s="40" t="s">
        <v>452</v>
      </c>
      <c r="E58" s="40" t="s">
        <v>719</v>
      </c>
      <c r="F58" s="40" t="s">
        <v>232</v>
      </c>
      <c r="G58" s="40" t="s">
        <v>233</v>
      </c>
    </row>
    <row r="59" spans="1:7" ht="12.75">
      <c r="A59" s="8">
        <v>10</v>
      </c>
      <c r="B59" s="40" t="s">
        <v>448</v>
      </c>
      <c r="C59" s="40" t="s">
        <v>720</v>
      </c>
      <c r="D59" s="40" t="s">
        <v>452</v>
      </c>
      <c r="E59" s="40" t="s">
        <v>509</v>
      </c>
      <c r="F59" s="40" t="s">
        <v>510</v>
      </c>
      <c r="G59" s="40" t="s">
        <v>511</v>
      </c>
    </row>
    <row r="60" spans="1:7" ht="12.75">
      <c r="A60" s="8">
        <v>32</v>
      </c>
      <c r="B60" s="40" t="s">
        <v>448</v>
      </c>
      <c r="C60" s="40" t="s">
        <v>512</v>
      </c>
      <c r="D60" s="40" t="s">
        <v>452</v>
      </c>
      <c r="E60" s="40" t="s">
        <v>513</v>
      </c>
      <c r="F60" s="40" t="s">
        <v>514</v>
      </c>
      <c r="G60" s="40" t="s">
        <v>515</v>
      </c>
    </row>
    <row r="61" spans="1:2" ht="12.75">
      <c r="A61" s="42"/>
      <c r="B61" s="43"/>
    </row>
    <row r="62" spans="1:2" ht="12.75">
      <c r="A62" s="42" t="s">
        <v>581</v>
      </c>
      <c r="B62" s="43">
        <v>12</v>
      </c>
    </row>
    <row r="63" spans="1:2" ht="12.75">
      <c r="A63" s="42"/>
      <c r="B63" s="43"/>
    </row>
    <row r="64" spans="1:4" ht="12.75">
      <c r="A64" s="8"/>
      <c r="D64" s="40"/>
    </row>
    <row r="65" spans="1:4" ht="12.75">
      <c r="A65" s="8"/>
      <c r="D65" s="40"/>
    </row>
    <row r="66" spans="1:7" ht="12.75">
      <c r="A66" s="8">
        <v>21</v>
      </c>
      <c r="B66" t="s">
        <v>443</v>
      </c>
      <c r="C66" t="s">
        <v>381</v>
      </c>
      <c r="D66" s="40" t="s">
        <v>453</v>
      </c>
      <c r="E66" t="s">
        <v>516</v>
      </c>
      <c r="F66" t="s">
        <v>517</v>
      </c>
      <c r="G66" t="s">
        <v>518</v>
      </c>
    </row>
    <row r="67" spans="1:7" ht="12.75">
      <c r="A67" s="41">
        <v>110</v>
      </c>
      <c r="B67" t="s">
        <v>443</v>
      </c>
      <c r="D67" s="40" t="s">
        <v>453</v>
      </c>
      <c r="E67" t="s">
        <v>519</v>
      </c>
      <c r="F67" t="s">
        <v>520</v>
      </c>
      <c r="G67" t="s">
        <v>380</v>
      </c>
    </row>
    <row r="68" spans="1:7" ht="12.75">
      <c r="A68" s="8">
        <v>40</v>
      </c>
      <c r="B68" s="40" t="s">
        <v>372</v>
      </c>
      <c r="C68" t="s">
        <v>521</v>
      </c>
      <c r="D68" s="40" t="s">
        <v>453</v>
      </c>
      <c r="E68" s="40" t="s">
        <v>522</v>
      </c>
      <c r="F68" s="40" t="s">
        <v>523</v>
      </c>
      <c r="G68" s="40" t="s">
        <v>524</v>
      </c>
    </row>
    <row r="69" spans="1:7" ht="12.75">
      <c r="A69" s="8">
        <v>1</v>
      </c>
      <c r="B69" s="40" t="s">
        <v>366</v>
      </c>
      <c r="C69" s="40" t="s">
        <v>740</v>
      </c>
      <c r="D69" s="40" t="s">
        <v>453</v>
      </c>
      <c r="E69" s="40" t="s">
        <v>741</v>
      </c>
      <c r="F69" s="40" t="s">
        <v>379</v>
      </c>
      <c r="G69" s="40" t="s">
        <v>742</v>
      </c>
    </row>
    <row r="70" spans="1:7" ht="12.75">
      <c r="A70" s="8">
        <v>111</v>
      </c>
      <c r="B70" s="40" t="s">
        <v>246</v>
      </c>
      <c r="C70" s="40" t="s">
        <v>467</v>
      </c>
      <c r="D70" s="40" t="s">
        <v>453</v>
      </c>
      <c r="E70" s="40" t="s">
        <v>743</v>
      </c>
      <c r="F70" s="40" t="s">
        <v>469</v>
      </c>
      <c r="G70" s="40" t="s">
        <v>761</v>
      </c>
    </row>
    <row r="71" spans="1:7" ht="12.75">
      <c r="A71" s="8">
        <v>11</v>
      </c>
      <c r="B71" s="40" t="s">
        <v>448</v>
      </c>
      <c r="C71" s="40" t="s">
        <v>744</v>
      </c>
      <c r="D71" s="40" t="s">
        <v>453</v>
      </c>
      <c r="E71" s="40" t="s">
        <v>745</v>
      </c>
      <c r="F71" s="40" t="s">
        <v>746</v>
      </c>
      <c r="G71" s="40" t="s">
        <v>747</v>
      </c>
    </row>
    <row r="72" spans="1:7" ht="12.75">
      <c r="A72" s="8"/>
      <c r="B72" s="40"/>
      <c r="C72" s="40"/>
      <c r="D72" s="40"/>
      <c r="E72" s="40"/>
      <c r="F72" s="40"/>
      <c r="G72" s="40"/>
    </row>
    <row r="73" spans="1:4" ht="12.75">
      <c r="A73" s="42" t="s">
        <v>766</v>
      </c>
      <c r="B73" s="43">
        <v>6</v>
      </c>
      <c r="D73" s="40"/>
    </row>
    <row r="74" spans="1:2" ht="12.75">
      <c r="A74" s="42"/>
      <c r="B74" s="43"/>
    </row>
    <row r="75" spans="1:2" ht="12.75">
      <c r="A75" s="44"/>
      <c r="B75" s="45"/>
    </row>
    <row r="76" spans="1:2" ht="12.75">
      <c r="A76" s="44" t="s">
        <v>767</v>
      </c>
      <c r="B76" s="45">
        <v>18</v>
      </c>
    </row>
    <row r="77" spans="1:2" ht="12.75">
      <c r="A77" s="44"/>
      <c r="B77" s="45"/>
    </row>
    <row r="78" ht="12.75">
      <c r="A78" s="44"/>
    </row>
    <row r="79" spans="1:2" ht="12.75">
      <c r="A79" s="44"/>
      <c r="B79" s="45"/>
    </row>
    <row r="80" spans="1:2" ht="12.75">
      <c r="A80" s="44"/>
      <c r="B80" s="45"/>
    </row>
    <row r="81" spans="1:2" ht="12.75">
      <c r="A81" s="44"/>
      <c r="B81" s="45"/>
    </row>
    <row r="82" spans="1:2" ht="12.75">
      <c r="A82" s="44"/>
      <c r="B82" s="45"/>
    </row>
    <row r="83" spans="1:2" ht="12.75">
      <c r="A83" s="44"/>
      <c r="B83" s="45"/>
    </row>
    <row r="84" spans="1:2" ht="12.75">
      <c r="A84" s="44"/>
      <c r="B84" s="45"/>
    </row>
    <row r="85" spans="1:2" ht="12.75">
      <c r="A85" s="44"/>
      <c r="B85" s="45"/>
    </row>
    <row r="86" spans="1:2" ht="12.75">
      <c r="A86" s="44"/>
      <c r="B86" s="45"/>
    </row>
    <row r="87" spans="1:8" ht="15.75">
      <c r="A87" s="67" t="s">
        <v>768</v>
      </c>
      <c r="B87" s="68"/>
      <c r="C87" s="68"/>
      <c r="D87" s="68"/>
      <c r="E87" s="68"/>
      <c r="H87" s="46">
        <v>40017</v>
      </c>
    </row>
    <row r="88" spans="1:7" ht="15">
      <c r="A88" s="39" t="s">
        <v>585</v>
      </c>
      <c r="B88" t="s">
        <v>248</v>
      </c>
      <c r="C88" s="40" t="s">
        <v>586</v>
      </c>
      <c r="D88" t="s">
        <v>587</v>
      </c>
      <c r="E88" t="s">
        <v>249</v>
      </c>
      <c r="F88" t="s">
        <v>250</v>
      </c>
      <c r="G88" t="s">
        <v>251</v>
      </c>
    </row>
    <row r="89" spans="1:7" ht="12.75">
      <c r="A89" s="8"/>
      <c r="C89" s="40"/>
      <c r="D89" s="40"/>
      <c r="E89" s="40"/>
      <c r="F89" s="40"/>
      <c r="G89" s="40"/>
    </row>
    <row r="90" spans="1:7" ht="12.75">
      <c r="A90" s="8">
        <v>111</v>
      </c>
      <c r="B90" t="s">
        <v>443</v>
      </c>
      <c r="C90" s="40" t="s">
        <v>748</v>
      </c>
      <c r="D90" s="40" t="s">
        <v>558</v>
      </c>
      <c r="E90" s="40" t="s">
        <v>749</v>
      </c>
      <c r="F90" s="40" t="s">
        <v>750</v>
      </c>
      <c r="G90" s="40" t="s">
        <v>751</v>
      </c>
    </row>
    <row r="91" spans="1:7" ht="12.75">
      <c r="A91" s="8">
        <v>5</v>
      </c>
      <c r="B91" t="s">
        <v>443</v>
      </c>
      <c r="C91" s="40" t="s">
        <v>769</v>
      </c>
      <c r="D91" s="40" t="s">
        <v>558</v>
      </c>
      <c r="E91" s="40" t="s">
        <v>752</v>
      </c>
      <c r="F91" s="40" t="s">
        <v>753</v>
      </c>
      <c r="G91" s="40" t="s">
        <v>772</v>
      </c>
    </row>
    <row r="92" spans="1:7" ht="12.75">
      <c r="A92" s="8">
        <v>222</v>
      </c>
      <c r="B92" t="s">
        <v>443</v>
      </c>
      <c r="C92" s="40" t="s">
        <v>754</v>
      </c>
      <c r="D92" s="40" t="s">
        <v>558</v>
      </c>
      <c r="E92" s="40" t="s">
        <v>541</v>
      </c>
      <c r="F92" s="40" t="s">
        <v>542</v>
      </c>
      <c r="G92" s="40" t="s">
        <v>543</v>
      </c>
    </row>
    <row r="93" spans="1:7" ht="12.75">
      <c r="A93" s="8">
        <v>40</v>
      </c>
      <c r="B93" s="40" t="s">
        <v>359</v>
      </c>
      <c r="C93" s="40" t="s">
        <v>544</v>
      </c>
      <c r="D93" s="40" t="s">
        <v>558</v>
      </c>
      <c r="E93" s="40" t="s">
        <v>545</v>
      </c>
      <c r="F93" s="40" t="s">
        <v>546</v>
      </c>
      <c r="G93" s="40" t="s">
        <v>547</v>
      </c>
    </row>
    <row r="94" spans="1:7" ht="12.75">
      <c r="A94" s="8">
        <v>16</v>
      </c>
      <c r="B94" s="40" t="s">
        <v>264</v>
      </c>
      <c r="C94" s="40" t="s">
        <v>548</v>
      </c>
      <c r="D94" s="40" t="s">
        <v>558</v>
      </c>
      <c r="E94" s="40" t="s">
        <v>802</v>
      </c>
      <c r="F94" s="40" t="s">
        <v>803</v>
      </c>
      <c r="G94" s="40" t="s">
        <v>804</v>
      </c>
    </row>
    <row r="95" spans="1:7" ht="12.75">
      <c r="A95" s="41">
        <v>49</v>
      </c>
      <c r="B95" s="40" t="s">
        <v>264</v>
      </c>
      <c r="C95" s="40"/>
      <c r="D95" s="40" t="s">
        <v>558</v>
      </c>
      <c r="E95" s="40" t="s">
        <v>805</v>
      </c>
      <c r="F95" s="40" t="s">
        <v>806</v>
      </c>
      <c r="G95" s="40" t="s">
        <v>612</v>
      </c>
    </row>
    <row r="96" spans="1:7" ht="12.75">
      <c r="A96" s="41">
        <v>34</v>
      </c>
      <c r="B96" s="40" t="s">
        <v>264</v>
      </c>
      <c r="C96" s="40" t="s">
        <v>807</v>
      </c>
      <c r="D96" s="40" t="s">
        <v>558</v>
      </c>
      <c r="E96" s="40" t="s">
        <v>808</v>
      </c>
      <c r="F96" s="40" t="s">
        <v>809</v>
      </c>
      <c r="G96" s="40" t="s">
        <v>810</v>
      </c>
    </row>
    <row r="97" spans="1:7" ht="12.75">
      <c r="A97" s="8">
        <v>11</v>
      </c>
      <c r="B97" s="40" t="s">
        <v>425</v>
      </c>
      <c r="C97" s="40" t="s">
        <v>744</v>
      </c>
      <c r="D97" s="40" t="s">
        <v>558</v>
      </c>
      <c r="E97" s="40" t="s">
        <v>811</v>
      </c>
      <c r="F97" s="40" t="s">
        <v>812</v>
      </c>
      <c r="G97" s="40" t="s">
        <v>747</v>
      </c>
    </row>
    <row r="98" spans="1:7" ht="12.75">
      <c r="A98" s="8">
        <v>7</v>
      </c>
      <c r="B98" s="40" t="s">
        <v>246</v>
      </c>
      <c r="C98" s="40" t="s">
        <v>813</v>
      </c>
      <c r="D98" s="40" t="s">
        <v>558</v>
      </c>
      <c r="E98" s="40" t="s">
        <v>814</v>
      </c>
      <c r="F98" s="40" t="s">
        <v>228</v>
      </c>
      <c r="G98" s="40" t="s">
        <v>815</v>
      </c>
    </row>
    <row r="99" spans="1:7" ht="12.75">
      <c r="A99" s="8">
        <v>43</v>
      </c>
      <c r="B99" s="40" t="s">
        <v>246</v>
      </c>
      <c r="C99" s="40" t="s">
        <v>230</v>
      </c>
      <c r="D99" s="40" t="s">
        <v>558</v>
      </c>
      <c r="E99" s="40" t="s">
        <v>816</v>
      </c>
      <c r="F99" s="40" t="s">
        <v>232</v>
      </c>
      <c r="G99" s="40" t="s">
        <v>817</v>
      </c>
    </row>
    <row r="100" spans="1:7" ht="12.75">
      <c r="A100" s="8">
        <v>191</v>
      </c>
      <c r="B100" s="40" t="s">
        <v>246</v>
      </c>
      <c r="C100" s="40" t="s">
        <v>234</v>
      </c>
      <c r="D100" s="40" t="s">
        <v>558</v>
      </c>
      <c r="E100" s="40" t="s">
        <v>818</v>
      </c>
      <c r="F100" s="40" t="s">
        <v>236</v>
      </c>
      <c r="G100" s="40" t="s">
        <v>237</v>
      </c>
    </row>
    <row r="101" spans="1:7" ht="12.75">
      <c r="A101" s="8">
        <v>72</v>
      </c>
      <c r="B101" s="40" t="s">
        <v>448</v>
      </c>
      <c r="D101" s="40" t="s">
        <v>558</v>
      </c>
      <c r="E101" s="40" t="s">
        <v>819</v>
      </c>
      <c r="F101" s="40" t="s">
        <v>386</v>
      </c>
      <c r="G101" s="40" t="s">
        <v>567</v>
      </c>
    </row>
    <row r="102" spans="1:7" ht="12.75">
      <c r="A102" s="8">
        <v>91</v>
      </c>
      <c r="B102" s="40" t="s">
        <v>448</v>
      </c>
      <c r="C102" s="40" t="s">
        <v>568</v>
      </c>
      <c r="D102" s="40" t="s">
        <v>558</v>
      </c>
      <c r="E102" s="40" t="s">
        <v>569</v>
      </c>
      <c r="F102" s="40" t="s">
        <v>570</v>
      </c>
      <c r="G102" s="40" t="s">
        <v>515</v>
      </c>
    </row>
    <row r="103" spans="1:7" ht="12.75">
      <c r="A103" s="42" t="s">
        <v>766</v>
      </c>
      <c r="B103" s="43">
        <v>13</v>
      </c>
      <c r="C103" s="40"/>
      <c r="D103" s="40"/>
      <c r="E103" s="40"/>
      <c r="F103" s="40"/>
      <c r="G103" s="40"/>
    </row>
    <row r="104" spans="1:7" ht="12.75">
      <c r="A104" s="41"/>
      <c r="C104" s="40"/>
      <c r="D104" s="40"/>
      <c r="E104" s="40"/>
      <c r="F104" s="40"/>
      <c r="G104" s="40"/>
    </row>
    <row r="105" spans="1:7" ht="12.75">
      <c r="A105" s="41">
        <v>52</v>
      </c>
      <c r="B105" t="s">
        <v>443</v>
      </c>
      <c r="C105" s="40"/>
      <c r="D105" s="40" t="s">
        <v>347</v>
      </c>
      <c r="E105" s="40" t="s">
        <v>571</v>
      </c>
      <c r="F105" s="40" t="s">
        <v>572</v>
      </c>
      <c r="G105" s="40" t="s">
        <v>380</v>
      </c>
    </row>
    <row r="106" spans="1:7" ht="12.75">
      <c r="A106" s="8">
        <v>50</v>
      </c>
      <c r="B106" t="s">
        <v>443</v>
      </c>
      <c r="C106" s="40" t="s">
        <v>493</v>
      </c>
      <c r="D106" s="40" t="s">
        <v>347</v>
      </c>
      <c r="E106" s="40" t="s">
        <v>829</v>
      </c>
      <c r="F106" s="40" t="s">
        <v>633</v>
      </c>
      <c r="G106" s="40" t="s">
        <v>634</v>
      </c>
    </row>
    <row r="107" spans="1:7" ht="12.75">
      <c r="A107" s="41">
        <v>59</v>
      </c>
      <c r="B107" s="40" t="s">
        <v>443</v>
      </c>
      <c r="C107" s="40" t="s">
        <v>639</v>
      </c>
      <c r="D107" s="40" t="s">
        <v>347</v>
      </c>
      <c r="E107" s="40" t="s">
        <v>830</v>
      </c>
      <c r="F107" s="40" t="s">
        <v>641</v>
      </c>
      <c r="G107" s="40" t="s">
        <v>831</v>
      </c>
    </row>
    <row r="108" spans="1:7" ht="12.75">
      <c r="A108" s="8">
        <v>54</v>
      </c>
      <c r="B108" t="s">
        <v>372</v>
      </c>
      <c r="C108" s="40" t="s">
        <v>832</v>
      </c>
      <c r="D108" s="40" t="s">
        <v>347</v>
      </c>
      <c r="E108" s="40" t="s">
        <v>833</v>
      </c>
      <c r="F108" s="40" t="s">
        <v>834</v>
      </c>
      <c r="G108" s="40" t="s">
        <v>835</v>
      </c>
    </row>
    <row r="109" spans="1:7" ht="12.75">
      <c r="A109" s="8">
        <v>172</v>
      </c>
      <c r="B109" s="40" t="s">
        <v>372</v>
      </c>
      <c r="C109" s="40" t="s">
        <v>836</v>
      </c>
      <c r="D109" s="40" t="s">
        <v>347</v>
      </c>
      <c r="E109" s="40" t="s">
        <v>837</v>
      </c>
      <c r="F109" s="40" t="s">
        <v>838</v>
      </c>
      <c r="G109" s="40" t="s">
        <v>441</v>
      </c>
    </row>
    <row r="110" spans="1:7" ht="12.75">
      <c r="A110" s="8">
        <v>18</v>
      </c>
      <c r="B110" s="40" t="s">
        <v>359</v>
      </c>
      <c r="C110" s="40" t="s">
        <v>839</v>
      </c>
      <c r="D110" s="40" t="s">
        <v>347</v>
      </c>
      <c r="E110" s="40" t="s">
        <v>840</v>
      </c>
      <c r="F110" s="40" t="s">
        <v>841</v>
      </c>
      <c r="G110" s="40" t="s">
        <v>842</v>
      </c>
    </row>
    <row r="111" spans="1:7" ht="12.75">
      <c r="A111" s="41">
        <v>200</v>
      </c>
      <c r="B111" s="40" t="s">
        <v>264</v>
      </c>
      <c r="D111" s="40" t="s">
        <v>347</v>
      </c>
      <c r="E111" s="40" t="s">
        <v>843</v>
      </c>
      <c r="F111" s="40" t="s">
        <v>663</v>
      </c>
      <c r="G111" s="40" t="s">
        <v>662</v>
      </c>
    </row>
    <row r="112" spans="1:7" ht="12.75">
      <c r="A112" s="41">
        <v>370</v>
      </c>
      <c r="B112" s="40" t="s">
        <v>264</v>
      </c>
      <c r="C112" t="s">
        <v>844</v>
      </c>
      <c r="D112" s="40" t="s">
        <v>347</v>
      </c>
      <c r="E112" s="40" t="s">
        <v>845</v>
      </c>
      <c r="F112" s="40" t="s">
        <v>846</v>
      </c>
      <c r="G112" s="40" t="s">
        <v>674</v>
      </c>
    </row>
    <row r="113" spans="1:7" ht="12.75">
      <c r="A113" s="41">
        <v>925</v>
      </c>
      <c r="B113" s="40" t="s">
        <v>264</v>
      </c>
      <c r="D113" s="40" t="s">
        <v>347</v>
      </c>
      <c r="E113" s="40" t="s">
        <v>675</v>
      </c>
      <c r="F113" s="40" t="s">
        <v>676</v>
      </c>
      <c r="G113" s="40" t="s">
        <v>657</v>
      </c>
    </row>
    <row r="114" spans="1:7" ht="12.75">
      <c r="A114" s="41">
        <v>85</v>
      </c>
      <c r="B114" s="40" t="s">
        <v>552</v>
      </c>
      <c r="C114" s="40"/>
      <c r="D114" s="40" t="s">
        <v>347</v>
      </c>
      <c r="E114" s="40" t="s">
        <v>677</v>
      </c>
      <c r="F114" s="40" t="s">
        <v>678</v>
      </c>
      <c r="G114" s="40" t="s">
        <v>436</v>
      </c>
    </row>
    <row r="115" spans="1:7" ht="12.75">
      <c r="A115" s="8">
        <v>31</v>
      </c>
      <c r="B115" s="40" t="s">
        <v>425</v>
      </c>
      <c r="C115" s="40" t="s">
        <v>679</v>
      </c>
      <c r="D115" s="40" t="s">
        <v>347</v>
      </c>
      <c r="E115" s="40" t="s">
        <v>680</v>
      </c>
      <c r="F115" s="40" t="s">
        <v>681</v>
      </c>
      <c r="G115" s="40" t="s">
        <v>667</v>
      </c>
    </row>
    <row r="116" spans="1:8" ht="12.75">
      <c r="A116" s="4"/>
      <c r="B116" s="40" t="s">
        <v>366</v>
      </c>
      <c r="D116" s="40" t="s">
        <v>347</v>
      </c>
      <c r="E116" s="40" t="s">
        <v>682</v>
      </c>
      <c r="F116" s="40" t="s">
        <v>683</v>
      </c>
      <c r="G116" s="40" t="s">
        <v>684</v>
      </c>
      <c r="H116" s="41" t="s">
        <v>820</v>
      </c>
    </row>
    <row r="117" spans="1:7" ht="12.75">
      <c r="A117" s="8">
        <v>73</v>
      </c>
      <c r="B117" s="40" t="s">
        <v>246</v>
      </c>
      <c r="D117" s="40" t="s">
        <v>347</v>
      </c>
      <c r="E117" s="40" t="s">
        <v>685</v>
      </c>
      <c r="F117" s="40" t="s">
        <v>465</v>
      </c>
      <c r="G117" s="40" t="s">
        <v>466</v>
      </c>
    </row>
    <row r="118" spans="1:7" ht="12.75">
      <c r="A118" s="41">
        <v>138</v>
      </c>
      <c r="B118" s="40" t="s">
        <v>246</v>
      </c>
      <c r="C118" s="40" t="s">
        <v>686</v>
      </c>
      <c r="D118" s="40" t="s">
        <v>347</v>
      </c>
      <c r="E118" s="40" t="s">
        <v>687</v>
      </c>
      <c r="F118" s="40" t="s">
        <v>688</v>
      </c>
      <c r="G118" s="40" t="s">
        <v>463</v>
      </c>
    </row>
    <row r="119" spans="1:7" ht="12.75">
      <c r="A119" s="8">
        <v>373</v>
      </c>
      <c r="B119" s="40" t="s">
        <v>246</v>
      </c>
      <c r="C119" s="40" t="s">
        <v>234</v>
      </c>
      <c r="D119" s="40" t="s">
        <v>347</v>
      </c>
      <c r="E119" s="40" t="s">
        <v>689</v>
      </c>
      <c r="F119" s="40" t="s">
        <v>690</v>
      </c>
      <c r="G119" s="40" t="s">
        <v>229</v>
      </c>
    </row>
    <row r="120" spans="1:7" ht="12.75">
      <c r="A120" s="41">
        <v>2</v>
      </c>
      <c r="B120" s="40" t="s">
        <v>448</v>
      </c>
      <c r="C120" s="40" t="s">
        <v>691</v>
      </c>
      <c r="D120" s="40" t="s">
        <v>347</v>
      </c>
      <c r="E120" s="40" t="s">
        <v>692</v>
      </c>
      <c r="F120" s="40" t="s">
        <v>693</v>
      </c>
      <c r="G120" s="40" t="s">
        <v>694</v>
      </c>
    </row>
    <row r="121" spans="1:7" ht="12.75">
      <c r="A121" s="41">
        <v>69</v>
      </c>
      <c r="B121" s="40" t="s">
        <v>448</v>
      </c>
      <c r="C121" s="40" t="s">
        <v>643</v>
      </c>
      <c r="D121" s="40" t="s">
        <v>347</v>
      </c>
      <c r="E121" s="40" t="s">
        <v>695</v>
      </c>
      <c r="F121" s="40" t="s">
        <v>645</v>
      </c>
      <c r="G121" s="40" t="s">
        <v>646</v>
      </c>
    </row>
    <row r="122" spans="1:8" ht="12.75">
      <c r="A122" s="8"/>
      <c r="B122" s="40" t="s">
        <v>448</v>
      </c>
      <c r="C122" s="40" t="s">
        <v>614</v>
      </c>
      <c r="D122" s="40" t="s">
        <v>347</v>
      </c>
      <c r="E122" s="40" t="s">
        <v>615</v>
      </c>
      <c r="F122" s="40" t="s">
        <v>616</v>
      </c>
      <c r="G122" s="40" t="s">
        <v>617</v>
      </c>
      <c r="H122" s="40" t="s">
        <v>821</v>
      </c>
    </row>
    <row r="123" spans="1:7" ht="12.75">
      <c r="A123" s="8">
        <v>60</v>
      </c>
      <c r="B123" s="40" t="s">
        <v>448</v>
      </c>
      <c r="C123" s="40" t="s">
        <v>614</v>
      </c>
      <c r="D123" s="40" t="s">
        <v>347</v>
      </c>
      <c r="E123" s="40" t="s">
        <v>822</v>
      </c>
      <c r="F123" s="40" t="s">
        <v>823</v>
      </c>
      <c r="G123" s="40" t="s">
        <v>617</v>
      </c>
    </row>
    <row r="124" spans="1:7" ht="12.75">
      <c r="A124" s="43" t="s">
        <v>766</v>
      </c>
      <c r="B124" s="43">
        <v>17</v>
      </c>
      <c r="D124" s="40"/>
      <c r="E124" s="40"/>
      <c r="F124" s="40"/>
      <c r="G124" s="40"/>
    </row>
    <row r="125" spans="1:7" ht="12.75">
      <c r="A125" s="43"/>
      <c r="B125" s="43"/>
      <c r="D125" s="40"/>
      <c r="E125" s="40"/>
      <c r="F125" s="40"/>
      <c r="G125" s="40"/>
    </row>
    <row r="126" spans="1:2" ht="12.75">
      <c r="A126" s="44" t="s">
        <v>767</v>
      </c>
      <c r="B126" s="45">
        <v>31</v>
      </c>
    </row>
  </sheetData>
  <sheetProtection/>
  <mergeCells count="2">
    <mergeCell ref="A87:E87"/>
    <mergeCell ref="A45:E45"/>
  </mergeCells>
  <printOptions/>
  <pageMargins left="0.7500000000000001" right="0.7500000000000001" top="0.98" bottom="0.98" header="0" footer="0"/>
  <pageSetup fitToHeight="3" fitToWidth="1" orientation="landscape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111"/>
  <sheetViews>
    <sheetView zoomScalePageLayoutView="0" workbookViewId="0" topLeftCell="A29">
      <selection activeCell="D13" sqref="D13"/>
    </sheetView>
  </sheetViews>
  <sheetFormatPr defaultColWidth="11.421875" defaultRowHeight="12.75"/>
  <cols>
    <col min="1" max="1" width="17.00390625" style="3" bestFit="1" customWidth="1"/>
    <col min="2" max="2" width="24.421875" style="3" customWidth="1"/>
    <col min="3" max="3" width="10.7109375" style="3" bestFit="1" customWidth="1"/>
    <col min="4" max="4" width="19.7109375" style="3" bestFit="1" customWidth="1"/>
    <col min="5" max="5" width="13.7109375" style="3" customWidth="1"/>
    <col min="6" max="6" width="15.421875" style="3" bestFit="1" customWidth="1"/>
    <col min="7" max="7" width="32.28125" style="3" bestFit="1" customWidth="1"/>
    <col min="8" max="8" width="8.7109375" style="3" bestFit="1" customWidth="1"/>
    <col min="9" max="9" width="15.7109375" style="3" bestFit="1" customWidth="1"/>
    <col min="10" max="10" width="23.28125" style="3" bestFit="1" customWidth="1"/>
    <col min="11" max="11" width="7.7109375" style="3" bestFit="1" customWidth="1"/>
    <col min="12" max="16384" width="11.421875" style="3" customWidth="1"/>
  </cols>
  <sheetData>
    <row r="16" spans="1:17" ht="16.5">
      <c r="A16" s="5" t="s">
        <v>430</v>
      </c>
      <c r="B16" s="14" t="s">
        <v>253</v>
      </c>
      <c r="C16" s="5" t="s">
        <v>431</v>
      </c>
      <c r="D16" s="14" t="s">
        <v>432</v>
      </c>
      <c r="E16" s="5" t="s">
        <v>433</v>
      </c>
      <c r="F16" s="14" t="s">
        <v>254</v>
      </c>
      <c r="H16" s="6"/>
      <c r="I16" s="6"/>
      <c r="Q16" s="12"/>
    </row>
    <row r="17" spans="1:13" ht="16.5">
      <c r="A17" s="5" t="s">
        <v>247</v>
      </c>
      <c r="B17" s="14" t="s">
        <v>450</v>
      </c>
      <c r="C17" s="1"/>
      <c r="D17" s="7"/>
      <c r="E17" s="7" t="s">
        <v>435</v>
      </c>
      <c r="F17" s="15" t="s">
        <v>255</v>
      </c>
      <c r="G17" s="1"/>
      <c r="H17" s="1"/>
      <c r="I17" s="8"/>
      <c r="K17" s="8"/>
      <c r="M17" s="12"/>
    </row>
    <row r="18" spans="1:13" ht="15">
      <c r="A18" s="9" t="s">
        <v>217</v>
      </c>
      <c r="B18" s="9" t="s">
        <v>218</v>
      </c>
      <c r="C18" s="9" t="s">
        <v>247</v>
      </c>
      <c r="D18" s="9" t="s">
        <v>219</v>
      </c>
      <c r="E18" s="9" t="s">
        <v>248</v>
      </c>
      <c r="F18" s="9" t="s">
        <v>220</v>
      </c>
      <c r="G18" s="9" t="s">
        <v>221</v>
      </c>
      <c r="H18" s="9" t="s">
        <v>222</v>
      </c>
      <c r="I18" s="9" t="s">
        <v>223</v>
      </c>
      <c r="J18" s="9" t="s">
        <v>224</v>
      </c>
      <c r="K18" s="9" t="s">
        <v>225</v>
      </c>
      <c r="M18" s="13"/>
    </row>
    <row r="19" spans="1:11" ht="12.75">
      <c r="A19" s="1">
        <v>1</v>
      </c>
      <c r="B19" s="10">
        <v>69</v>
      </c>
      <c r="C19" s="1" t="s">
        <v>451</v>
      </c>
      <c r="D19" s="8" t="s">
        <v>256</v>
      </c>
      <c r="E19" s="1" t="s">
        <v>372</v>
      </c>
      <c r="F19" s="1" t="s">
        <v>257</v>
      </c>
      <c r="G19" s="8" t="s">
        <v>258</v>
      </c>
      <c r="H19" s="1">
        <v>14</v>
      </c>
      <c r="I19" s="11">
        <v>77.83999633789062</v>
      </c>
      <c r="J19" s="2">
        <v>87.08694076538086</v>
      </c>
      <c r="K19" s="2">
        <v>1000</v>
      </c>
    </row>
    <row r="20" spans="1:11" ht="12.75">
      <c r="A20" s="1">
        <v>2</v>
      </c>
      <c r="B20" s="10">
        <v>273</v>
      </c>
      <c r="C20" s="1" t="s">
        <v>451</v>
      </c>
      <c r="D20" s="8" t="s">
        <v>259</v>
      </c>
      <c r="E20" s="1" t="s">
        <v>372</v>
      </c>
      <c r="F20" s="1" t="s">
        <v>260</v>
      </c>
      <c r="G20" s="8" t="s">
        <v>261</v>
      </c>
      <c r="H20" s="1">
        <v>13</v>
      </c>
      <c r="I20" s="11">
        <v>72.27999877929688</v>
      </c>
      <c r="J20" s="2">
        <v>79.6439712524414</v>
      </c>
      <c r="K20" s="2">
        <v>914.530029296875</v>
      </c>
    </row>
    <row r="21" spans="1:11" ht="12.75">
      <c r="A21" s="1">
        <v>3</v>
      </c>
      <c r="B21" s="10">
        <v>20</v>
      </c>
      <c r="C21" s="1" t="s">
        <v>451</v>
      </c>
      <c r="D21" s="8" t="s">
        <v>449</v>
      </c>
      <c r="E21" s="1" t="s">
        <v>448</v>
      </c>
      <c r="F21" s="1" t="s">
        <v>262</v>
      </c>
      <c r="G21" s="8" t="s">
        <v>261</v>
      </c>
      <c r="H21" s="1">
        <v>13</v>
      </c>
      <c r="I21" s="11">
        <v>72.27999877929688</v>
      </c>
      <c r="J21" s="2">
        <v>78.69971008300782</v>
      </c>
      <c r="K21" s="2">
        <v>903.6900024414062</v>
      </c>
    </row>
    <row r="22" spans="1:11" ht="12.75">
      <c r="A22" s="1">
        <v>4</v>
      </c>
      <c r="B22" s="10">
        <v>53</v>
      </c>
      <c r="C22" s="1" t="s">
        <v>451</v>
      </c>
      <c r="D22" s="8" t="s">
        <v>263</v>
      </c>
      <c r="E22" s="1" t="s">
        <v>264</v>
      </c>
      <c r="F22" s="1" t="s">
        <v>265</v>
      </c>
      <c r="G22" s="8"/>
      <c r="H22" s="1">
        <v>12</v>
      </c>
      <c r="I22" s="11">
        <v>66.72000122070312</v>
      </c>
      <c r="J22" s="2">
        <v>75.31442413330079</v>
      </c>
      <c r="K22" s="2">
        <v>864.8099975585938</v>
      </c>
    </row>
    <row r="23" spans="1:11" ht="12.75">
      <c r="A23" s="1">
        <v>5</v>
      </c>
      <c r="B23" s="10">
        <v>59</v>
      </c>
      <c r="C23" s="1" t="s">
        <v>451</v>
      </c>
      <c r="D23" s="8" t="s">
        <v>266</v>
      </c>
      <c r="E23" s="1" t="s">
        <v>443</v>
      </c>
      <c r="F23" s="1" t="s">
        <v>525</v>
      </c>
      <c r="G23" s="8"/>
      <c r="H23" s="1">
        <v>12</v>
      </c>
      <c r="I23" s="11">
        <v>66.72000122070312</v>
      </c>
      <c r="J23" s="2">
        <v>74.15324478149414</v>
      </c>
      <c r="K23" s="2">
        <v>851.47998046875</v>
      </c>
    </row>
    <row r="24" spans="1:11" ht="12.75">
      <c r="A24" s="1">
        <v>6</v>
      </c>
      <c r="B24" s="10">
        <v>110</v>
      </c>
      <c r="C24" s="1" t="s">
        <v>451</v>
      </c>
      <c r="D24" s="8" t="s">
        <v>526</v>
      </c>
      <c r="E24" s="1" t="s">
        <v>246</v>
      </c>
      <c r="F24" s="1" t="s">
        <v>527</v>
      </c>
      <c r="G24" s="8"/>
      <c r="H24" s="1">
        <v>11</v>
      </c>
      <c r="I24" s="11">
        <v>61.15999984741211</v>
      </c>
      <c r="J24" s="2">
        <v>70.77975540161133</v>
      </c>
      <c r="K24" s="2">
        <v>812.739990234375</v>
      </c>
    </row>
    <row r="25" spans="1:11" ht="12.75">
      <c r="A25" s="1">
        <v>7</v>
      </c>
      <c r="B25" s="10">
        <v>200</v>
      </c>
      <c r="C25" s="1" t="s">
        <v>451</v>
      </c>
      <c r="D25" s="8" t="s">
        <v>528</v>
      </c>
      <c r="E25" s="1" t="s">
        <v>264</v>
      </c>
      <c r="F25" s="1" t="s">
        <v>529</v>
      </c>
      <c r="G25" s="8"/>
      <c r="H25" s="1">
        <v>11</v>
      </c>
      <c r="I25" s="11">
        <v>61.15999984741211</v>
      </c>
      <c r="J25" s="2">
        <v>68.43374176025391</v>
      </c>
      <c r="K25" s="2">
        <v>785.7999877929688</v>
      </c>
    </row>
    <row r="26" spans="1:11" ht="12.75">
      <c r="A26" s="1">
        <v>8</v>
      </c>
      <c r="B26" s="10">
        <v>85</v>
      </c>
      <c r="C26" s="1" t="s">
        <v>451</v>
      </c>
      <c r="D26" s="8" t="s">
        <v>530</v>
      </c>
      <c r="E26" s="1" t="s">
        <v>372</v>
      </c>
      <c r="F26" s="1" t="s">
        <v>531</v>
      </c>
      <c r="G26" s="8"/>
      <c r="H26" s="1">
        <v>10</v>
      </c>
      <c r="I26" s="11">
        <v>55.599998474121094</v>
      </c>
      <c r="J26" s="2">
        <v>62.12927169799805</v>
      </c>
      <c r="K26" s="2">
        <v>713.4099731445312</v>
      </c>
    </row>
    <row r="27" spans="1:11" ht="12.75">
      <c r="A27" s="1">
        <v>9</v>
      </c>
      <c r="B27" s="10">
        <v>373</v>
      </c>
      <c r="C27" s="1" t="s">
        <v>451</v>
      </c>
      <c r="D27" s="8" t="s">
        <v>532</v>
      </c>
      <c r="E27" s="1" t="s">
        <v>246</v>
      </c>
      <c r="F27" s="1" t="s">
        <v>533</v>
      </c>
      <c r="G27" s="8"/>
      <c r="H27" s="1">
        <v>10</v>
      </c>
      <c r="I27" s="11">
        <v>55.599998474121094</v>
      </c>
      <c r="J27" s="2">
        <v>60.47330932617188</v>
      </c>
      <c r="K27" s="2">
        <v>694.4000244140625</v>
      </c>
    </row>
    <row r="28" spans="1:11" ht="12.75">
      <c r="A28" s="1">
        <v>10</v>
      </c>
      <c r="B28" s="10">
        <v>115</v>
      </c>
      <c r="C28" s="1" t="s">
        <v>451</v>
      </c>
      <c r="D28" s="8" t="s">
        <v>534</v>
      </c>
      <c r="E28" s="1" t="s">
        <v>425</v>
      </c>
      <c r="F28" s="1" t="s">
        <v>535</v>
      </c>
      <c r="G28" s="8"/>
      <c r="H28" s="1">
        <v>10</v>
      </c>
      <c r="I28" s="11">
        <v>55.599998474121094</v>
      </c>
      <c r="J28" s="2">
        <v>59.15627517700195</v>
      </c>
      <c r="K28" s="2">
        <v>679.27001953125</v>
      </c>
    </row>
    <row r="29" spans="1:11" ht="12.75">
      <c r="A29" s="1">
        <v>11</v>
      </c>
      <c r="B29" s="10">
        <v>73</v>
      </c>
      <c r="C29" s="1" t="s">
        <v>451</v>
      </c>
      <c r="D29" s="8" t="s">
        <v>536</v>
      </c>
      <c r="E29" s="1" t="s">
        <v>246</v>
      </c>
      <c r="F29" s="1" t="s">
        <v>537</v>
      </c>
      <c r="G29" s="8" t="s">
        <v>538</v>
      </c>
      <c r="H29" s="1">
        <v>9</v>
      </c>
      <c r="I29" s="11">
        <v>50.040000915527344</v>
      </c>
      <c r="J29" s="2">
        <v>57.243998336792</v>
      </c>
      <c r="K29" s="2">
        <v>657.3099975585938</v>
      </c>
    </row>
    <row r="30" spans="1:11" ht="12.75">
      <c r="A30" s="1">
        <v>12</v>
      </c>
      <c r="B30" s="10">
        <v>149</v>
      </c>
      <c r="C30" s="1" t="s">
        <v>451</v>
      </c>
      <c r="D30" s="8" t="s">
        <v>539</v>
      </c>
      <c r="E30" s="1" t="s">
        <v>264</v>
      </c>
      <c r="F30" s="1" t="s">
        <v>540</v>
      </c>
      <c r="G30" s="8"/>
      <c r="H30" s="1">
        <v>3</v>
      </c>
      <c r="I30" s="11">
        <v>16.68000030517578</v>
      </c>
      <c r="J30" s="2">
        <v>18.86622905731201</v>
      </c>
      <c r="K30" s="2">
        <v>216.6300048828125</v>
      </c>
    </row>
    <row r="31" spans="1:11" ht="12.75">
      <c r="A31" s="1" t="s">
        <v>360</v>
      </c>
      <c r="B31" s="10">
        <v>96</v>
      </c>
      <c r="C31" s="1" t="s">
        <v>451</v>
      </c>
      <c r="D31" s="8" t="s">
        <v>327</v>
      </c>
      <c r="E31" s="1" t="s">
        <v>443</v>
      </c>
      <c r="F31" s="1" t="s">
        <v>328</v>
      </c>
      <c r="G31" s="8" t="s">
        <v>361</v>
      </c>
      <c r="H31" s="1">
        <v>4</v>
      </c>
      <c r="I31" s="11">
        <v>0</v>
      </c>
      <c r="J31" s="2">
        <v>0</v>
      </c>
      <c r="K31" s="2">
        <v>0</v>
      </c>
    </row>
    <row r="32" spans="1:11" ht="12.75">
      <c r="A32" s="1" t="s">
        <v>360</v>
      </c>
      <c r="B32" s="10">
        <v>52</v>
      </c>
      <c r="C32" s="1" t="s">
        <v>451</v>
      </c>
      <c r="D32" s="8" t="s">
        <v>365</v>
      </c>
      <c r="E32" s="1" t="s">
        <v>443</v>
      </c>
      <c r="F32" s="1" t="s">
        <v>329</v>
      </c>
      <c r="G32" s="8" t="s">
        <v>361</v>
      </c>
      <c r="H32" s="1">
        <v>7</v>
      </c>
      <c r="I32" s="11">
        <v>0</v>
      </c>
      <c r="J32" s="2">
        <v>0</v>
      </c>
      <c r="K32" s="2">
        <v>0</v>
      </c>
    </row>
    <row r="34" spans="1:17" ht="16.5">
      <c r="A34" s="5" t="s">
        <v>430</v>
      </c>
      <c r="B34" s="14" t="s">
        <v>253</v>
      </c>
      <c r="C34" s="5" t="s">
        <v>431</v>
      </c>
      <c r="D34" s="14" t="s">
        <v>432</v>
      </c>
      <c r="E34" s="5" t="s">
        <v>433</v>
      </c>
      <c r="F34" s="14" t="s">
        <v>254</v>
      </c>
      <c r="H34" s="6"/>
      <c r="I34" s="6"/>
      <c r="Q34" s="12"/>
    </row>
    <row r="35" spans="1:13" ht="16.5">
      <c r="A35" s="5" t="s">
        <v>247</v>
      </c>
      <c r="B35" s="14" t="s">
        <v>434</v>
      </c>
      <c r="C35" s="1"/>
      <c r="D35" s="7"/>
      <c r="E35" s="7" t="s">
        <v>435</v>
      </c>
      <c r="F35" s="15" t="s">
        <v>255</v>
      </c>
      <c r="G35" s="1"/>
      <c r="H35" s="1"/>
      <c r="I35" s="8"/>
      <c r="K35" s="8"/>
      <c r="M35" s="12"/>
    </row>
    <row r="36" spans="1:13" ht="15">
      <c r="A36" s="9" t="s">
        <v>217</v>
      </c>
      <c r="B36" s="9" t="s">
        <v>218</v>
      </c>
      <c r="C36" s="9" t="s">
        <v>247</v>
      </c>
      <c r="D36" s="9" t="s">
        <v>219</v>
      </c>
      <c r="E36" s="9" t="s">
        <v>248</v>
      </c>
      <c r="F36" s="9" t="s">
        <v>220</v>
      </c>
      <c r="G36" s="9" t="s">
        <v>221</v>
      </c>
      <c r="H36" s="9" t="s">
        <v>222</v>
      </c>
      <c r="I36" s="9" t="s">
        <v>223</v>
      </c>
      <c r="J36" s="9" t="s">
        <v>224</v>
      </c>
      <c r="K36" s="9" t="s">
        <v>225</v>
      </c>
      <c r="M36" s="13"/>
    </row>
    <row r="37" spans="1:11" ht="12.75">
      <c r="A37" s="1">
        <v>1</v>
      </c>
      <c r="B37" s="10">
        <v>3</v>
      </c>
      <c r="C37" s="1" t="s">
        <v>226</v>
      </c>
      <c r="D37" s="8" t="s">
        <v>445</v>
      </c>
      <c r="E37" s="1" t="s">
        <v>264</v>
      </c>
      <c r="F37" s="1" t="s">
        <v>330</v>
      </c>
      <c r="G37" s="8" t="s">
        <v>261</v>
      </c>
      <c r="H37" s="1">
        <v>14</v>
      </c>
      <c r="I37" s="11">
        <v>77.83999633789062</v>
      </c>
      <c r="J37" s="2">
        <v>89.20297622680664</v>
      </c>
      <c r="K37" s="2">
        <v>1000</v>
      </c>
    </row>
    <row r="38" spans="1:11" ht="12.75">
      <c r="A38" s="1">
        <v>2</v>
      </c>
      <c r="B38" s="10">
        <v>7</v>
      </c>
      <c r="C38" s="1" t="s">
        <v>226</v>
      </c>
      <c r="D38" s="8" t="s">
        <v>444</v>
      </c>
      <c r="E38" s="1" t="s">
        <v>246</v>
      </c>
      <c r="F38" s="1" t="s">
        <v>331</v>
      </c>
      <c r="G38" s="8"/>
      <c r="H38" s="1">
        <v>14</v>
      </c>
      <c r="I38" s="11">
        <v>77.83999633789062</v>
      </c>
      <c r="J38" s="2">
        <v>87.10210189819337</v>
      </c>
      <c r="K38" s="2">
        <v>976.4400024414062</v>
      </c>
    </row>
    <row r="39" spans="1:11" ht="12.75">
      <c r="A39" s="1">
        <v>3</v>
      </c>
      <c r="B39" s="10">
        <v>193</v>
      </c>
      <c r="C39" s="1" t="s">
        <v>226</v>
      </c>
      <c r="D39" s="8" t="s">
        <v>363</v>
      </c>
      <c r="E39" s="1" t="s">
        <v>246</v>
      </c>
      <c r="F39" s="1" t="s">
        <v>332</v>
      </c>
      <c r="G39" s="8"/>
      <c r="H39" s="1">
        <v>14</v>
      </c>
      <c r="I39" s="11">
        <v>77.83999633789062</v>
      </c>
      <c r="J39" s="2">
        <v>86.22595596313477</v>
      </c>
      <c r="K39" s="2">
        <v>966.6199951171875</v>
      </c>
    </row>
    <row r="40" spans="1:11" ht="12.75">
      <c r="A40" s="1">
        <v>4</v>
      </c>
      <c r="B40" s="10">
        <v>178</v>
      </c>
      <c r="C40" s="1" t="s">
        <v>226</v>
      </c>
      <c r="D40" s="8" t="s">
        <v>371</v>
      </c>
      <c r="E40" s="1" t="s">
        <v>372</v>
      </c>
      <c r="F40" s="1" t="s">
        <v>333</v>
      </c>
      <c r="G40" s="8"/>
      <c r="H40" s="1">
        <v>14</v>
      </c>
      <c r="I40" s="11">
        <v>77.83999633789062</v>
      </c>
      <c r="J40" s="2">
        <v>86.08979415893555</v>
      </c>
      <c r="K40" s="2">
        <v>965.0999755859375</v>
      </c>
    </row>
    <row r="41" spans="1:11" ht="12.75">
      <c r="A41" s="1">
        <v>5</v>
      </c>
      <c r="B41" s="10">
        <v>21</v>
      </c>
      <c r="C41" s="1" t="s">
        <v>226</v>
      </c>
      <c r="D41" s="8" t="s">
        <v>447</v>
      </c>
      <c r="E41" s="1" t="s">
        <v>443</v>
      </c>
      <c r="F41" s="1" t="s">
        <v>334</v>
      </c>
      <c r="G41" s="8"/>
      <c r="H41" s="1">
        <v>14</v>
      </c>
      <c r="I41" s="11">
        <v>77.83999633789062</v>
      </c>
      <c r="J41" s="2">
        <v>84.7005111694336</v>
      </c>
      <c r="K41" s="2">
        <v>949.52001953125</v>
      </c>
    </row>
    <row r="42" spans="1:11" ht="12.75">
      <c r="A42" s="1">
        <v>6</v>
      </c>
      <c r="B42" s="10">
        <v>72</v>
      </c>
      <c r="C42" s="1" t="s">
        <v>226</v>
      </c>
      <c r="D42" s="8" t="s">
        <v>446</v>
      </c>
      <c r="E42" s="1" t="s">
        <v>443</v>
      </c>
      <c r="F42" s="1" t="s">
        <v>470</v>
      </c>
      <c r="G42" s="8" t="s">
        <v>471</v>
      </c>
      <c r="H42" s="1">
        <v>13</v>
      </c>
      <c r="I42" s="11">
        <v>72.27999877929688</v>
      </c>
      <c r="J42" s="2">
        <v>81.32923278808595</v>
      </c>
      <c r="K42" s="2">
        <v>911.72998046875</v>
      </c>
    </row>
    <row r="43" spans="1:11" ht="12.75">
      <c r="A43" s="1">
        <v>7</v>
      </c>
      <c r="B43" s="10">
        <v>13</v>
      </c>
      <c r="C43" s="1" t="s">
        <v>226</v>
      </c>
      <c r="D43" s="8" t="s">
        <v>472</v>
      </c>
      <c r="E43" s="1" t="s">
        <v>448</v>
      </c>
      <c r="F43" s="1" t="s">
        <v>473</v>
      </c>
      <c r="G43" s="8"/>
      <c r="H43" s="1">
        <v>13</v>
      </c>
      <c r="I43" s="11">
        <v>72.27999877929688</v>
      </c>
      <c r="J43" s="2">
        <v>77.30917739868164</v>
      </c>
      <c r="K43" s="2">
        <v>866.6599731445312</v>
      </c>
    </row>
    <row r="44" spans="1:11" ht="12.75">
      <c r="A44" s="1">
        <v>8</v>
      </c>
      <c r="B44" s="10">
        <v>1</v>
      </c>
      <c r="C44" s="1" t="s">
        <v>226</v>
      </c>
      <c r="D44" s="8" t="s">
        <v>474</v>
      </c>
      <c r="E44" s="1" t="s">
        <v>443</v>
      </c>
      <c r="F44" s="1" t="s">
        <v>475</v>
      </c>
      <c r="G44" s="8"/>
      <c r="H44" s="1">
        <v>13</v>
      </c>
      <c r="I44" s="11">
        <v>72.27999877929688</v>
      </c>
      <c r="J44" s="2">
        <v>76.93454360961914</v>
      </c>
      <c r="K44" s="2">
        <v>862.4600219726562</v>
      </c>
    </row>
    <row r="45" spans="1:11" ht="12.75">
      <c r="A45" s="1">
        <v>9</v>
      </c>
      <c r="B45" s="10">
        <v>43</v>
      </c>
      <c r="C45" s="1" t="s">
        <v>226</v>
      </c>
      <c r="D45" s="8" t="s">
        <v>370</v>
      </c>
      <c r="E45" s="1" t="s">
        <v>246</v>
      </c>
      <c r="F45" s="1" t="s">
        <v>476</v>
      </c>
      <c r="G45" s="8"/>
      <c r="H45" s="1">
        <v>12</v>
      </c>
      <c r="I45" s="11">
        <v>66.72000122070312</v>
      </c>
      <c r="J45" s="2">
        <v>75.50358810424805</v>
      </c>
      <c r="K45" s="2">
        <v>846.4199829101562</v>
      </c>
    </row>
    <row r="46" spans="1:11" ht="12.75">
      <c r="A46" s="1">
        <v>10</v>
      </c>
      <c r="B46" s="10">
        <v>925</v>
      </c>
      <c r="C46" s="1" t="s">
        <v>226</v>
      </c>
      <c r="D46" s="8" t="s">
        <v>477</v>
      </c>
      <c r="E46" s="1" t="s">
        <v>264</v>
      </c>
      <c r="F46" s="1" t="s">
        <v>478</v>
      </c>
      <c r="G46" s="8"/>
      <c r="H46" s="1">
        <v>10</v>
      </c>
      <c r="I46" s="11">
        <v>55.599998474121094</v>
      </c>
      <c r="J46" s="2">
        <v>60.344233703613284</v>
      </c>
      <c r="K46" s="2">
        <v>676.47998046875</v>
      </c>
    </row>
    <row r="47" spans="1:11" ht="12.75">
      <c r="A47" s="1">
        <v>11</v>
      </c>
      <c r="B47" s="10">
        <v>48</v>
      </c>
      <c r="C47" s="1" t="s">
        <v>226</v>
      </c>
      <c r="D47" s="8" t="s">
        <v>479</v>
      </c>
      <c r="E47" s="1" t="s">
        <v>425</v>
      </c>
      <c r="F47" s="1" t="s">
        <v>480</v>
      </c>
      <c r="G47" s="8"/>
      <c r="H47" s="1">
        <v>9</v>
      </c>
      <c r="I47" s="11">
        <v>50.040000915527344</v>
      </c>
      <c r="J47" s="2">
        <v>57.445528793334965</v>
      </c>
      <c r="K47" s="2">
        <v>643.97998046875</v>
      </c>
    </row>
    <row r="49" spans="1:17" ht="16.5">
      <c r="A49" s="5" t="s">
        <v>430</v>
      </c>
      <c r="B49" s="14" t="s">
        <v>253</v>
      </c>
      <c r="C49" s="5" t="s">
        <v>431</v>
      </c>
      <c r="D49" s="14" t="s">
        <v>432</v>
      </c>
      <c r="E49" s="5" t="s">
        <v>433</v>
      </c>
      <c r="F49" s="14" t="s">
        <v>481</v>
      </c>
      <c r="H49" s="6"/>
      <c r="I49" s="6"/>
      <c r="Q49" s="12"/>
    </row>
    <row r="50" spans="1:13" ht="16.5">
      <c r="A50" s="5" t="s">
        <v>247</v>
      </c>
      <c r="B50" s="14" t="s">
        <v>482</v>
      </c>
      <c r="C50" s="1"/>
      <c r="D50" s="7"/>
      <c r="E50" s="7" t="s">
        <v>435</v>
      </c>
      <c r="F50" s="15" t="s">
        <v>483</v>
      </c>
      <c r="G50" s="1"/>
      <c r="H50" s="1"/>
      <c r="I50" s="8"/>
      <c r="K50" s="8"/>
      <c r="M50" s="12"/>
    </row>
    <row r="51" spans="1:13" ht="15">
      <c r="A51" s="9" t="s">
        <v>217</v>
      </c>
      <c r="B51" s="9" t="s">
        <v>218</v>
      </c>
      <c r="C51" s="9" t="s">
        <v>247</v>
      </c>
      <c r="D51" s="9" t="s">
        <v>219</v>
      </c>
      <c r="E51" s="9" t="s">
        <v>248</v>
      </c>
      <c r="F51" s="9" t="s">
        <v>220</v>
      </c>
      <c r="G51" s="9" t="s">
        <v>221</v>
      </c>
      <c r="H51" s="9" t="s">
        <v>222</v>
      </c>
      <c r="I51" s="9" t="s">
        <v>223</v>
      </c>
      <c r="J51" s="9" t="s">
        <v>224</v>
      </c>
      <c r="K51" s="9" t="s">
        <v>225</v>
      </c>
      <c r="M51" s="13"/>
    </row>
    <row r="52" spans="1:11" ht="12.75">
      <c r="A52" s="1">
        <v>1</v>
      </c>
      <c r="B52" s="10">
        <v>11</v>
      </c>
      <c r="C52" s="1" t="s">
        <v>362</v>
      </c>
      <c r="D52" s="8" t="s">
        <v>484</v>
      </c>
      <c r="E52" s="1" t="s">
        <v>448</v>
      </c>
      <c r="F52" s="1" t="s">
        <v>267</v>
      </c>
      <c r="G52" s="8"/>
      <c r="H52" s="1">
        <v>11</v>
      </c>
      <c r="I52" s="11">
        <v>61.15999984741211</v>
      </c>
      <c r="J52" s="2">
        <v>92.42821197509765</v>
      </c>
      <c r="K52" s="2">
        <v>1000</v>
      </c>
    </row>
    <row r="53" spans="1:11" ht="12.75">
      <c r="A53" s="1">
        <v>2</v>
      </c>
      <c r="B53" s="10">
        <v>111</v>
      </c>
      <c r="C53" s="1" t="s">
        <v>362</v>
      </c>
      <c r="D53" s="8" t="s">
        <v>268</v>
      </c>
      <c r="E53" s="1" t="s">
        <v>246</v>
      </c>
      <c r="F53" s="1" t="s">
        <v>269</v>
      </c>
      <c r="G53" s="8" t="s">
        <v>270</v>
      </c>
      <c r="H53" s="1">
        <v>10</v>
      </c>
      <c r="I53" s="11">
        <v>55.599998474121094</v>
      </c>
      <c r="J53" s="2">
        <v>89.13470306396485</v>
      </c>
      <c r="K53" s="2">
        <v>964.3599853515625</v>
      </c>
    </row>
    <row r="54" spans="1:11" ht="12.75">
      <c r="A54" s="1">
        <v>3</v>
      </c>
      <c r="B54" s="10">
        <v>21</v>
      </c>
      <c r="C54" s="1" t="s">
        <v>362</v>
      </c>
      <c r="D54" s="8" t="s">
        <v>271</v>
      </c>
      <c r="E54" s="1" t="s">
        <v>443</v>
      </c>
      <c r="F54" s="1" t="s">
        <v>272</v>
      </c>
      <c r="G54" s="8"/>
      <c r="H54" s="1">
        <v>9</v>
      </c>
      <c r="I54" s="11">
        <v>50.040000915527344</v>
      </c>
      <c r="J54" s="2">
        <v>78.23945846557618</v>
      </c>
      <c r="K54" s="2">
        <v>846.47998046875</v>
      </c>
    </row>
    <row r="55" spans="1:11" ht="12.75">
      <c r="A55" s="1">
        <v>4</v>
      </c>
      <c r="B55" s="10">
        <v>110</v>
      </c>
      <c r="C55" s="1" t="s">
        <v>362</v>
      </c>
      <c r="D55" s="8" t="s">
        <v>273</v>
      </c>
      <c r="E55" s="1" t="s">
        <v>443</v>
      </c>
      <c r="F55" s="1" t="s">
        <v>274</v>
      </c>
      <c r="G55" s="8"/>
      <c r="H55" s="1">
        <v>9</v>
      </c>
      <c r="I55" s="11">
        <v>50.040000915527344</v>
      </c>
      <c r="J55" s="2">
        <v>76.85061492919922</v>
      </c>
      <c r="K55" s="2">
        <v>831.4600219726562</v>
      </c>
    </row>
    <row r="56" spans="1:11" ht="12.75">
      <c r="A56" s="1">
        <v>5</v>
      </c>
      <c r="B56" s="10">
        <v>40</v>
      </c>
      <c r="C56" s="1" t="s">
        <v>362</v>
      </c>
      <c r="D56" s="8" t="s">
        <v>275</v>
      </c>
      <c r="E56" s="1" t="s">
        <v>372</v>
      </c>
      <c r="F56" s="1" t="s">
        <v>276</v>
      </c>
      <c r="G56" s="8"/>
      <c r="H56" s="1">
        <v>9</v>
      </c>
      <c r="I56" s="11">
        <v>50.040000915527344</v>
      </c>
      <c r="J56" s="2">
        <v>73.99569396972656</v>
      </c>
      <c r="K56" s="2">
        <v>800.5700073242188</v>
      </c>
    </row>
    <row r="57" spans="1:11" ht="12.75">
      <c r="A57" s="1" t="s">
        <v>360</v>
      </c>
      <c r="B57" s="10">
        <v>1</v>
      </c>
      <c r="C57" s="1" t="s">
        <v>362</v>
      </c>
      <c r="D57" s="8" t="s">
        <v>364</v>
      </c>
      <c r="E57" s="1" t="s">
        <v>366</v>
      </c>
      <c r="F57" s="1" t="s">
        <v>277</v>
      </c>
      <c r="G57" s="8" t="s">
        <v>361</v>
      </c>
      <c r="H57" s="1">
        <v>7</v>
      </c>
      <c r="I57" s="11">
        <v>0</v>
      </c>
      <c r="J57" s="2">
        <v>0</v>
      </c>
      <c r="K57" s="2">
        <v>0</v>
      </c>
    </row>
    <row r="59" spans="1:17" ht="16.5">
      <c r="A59" s="5" t="s">
        <v>430</v>
      </c>
      <c r="B59" s="14" t="s">
        <v>253</v>
      </c>
      <c r="C59" s="5" t="s">
        <v>431</v>
      </c>
      <c r="D59" s="14" t="s">
        <v>432</v>
      </c>
      <c r="E59" s="5" t="s">
        <v>433</v>
      </c>
      <c r="F59" s="14" t="s">
        <v>481</v>
      </c>
      <c r="H59" s="6"/>
      <c r="I59" s="6"/>
      <c r="Q59" s="12"/>
    </row>
    <row r="60" spans="1:13" ht="16.5">
      <c r="A60" s="5" t="s">
        <v>247</v>
      </c>
      <c r="B60" s="14" t="s">
        <v>278</v>
      </c>
      <c r="C60" s="1"/>
      <c r="D60" s="7"/>
      <c r="E60" s="7" t="s">
        <v>435</v>
      </c>
      <c r="F60" s="15" t="s">
        <v>483</v>
      </c>
      <c r="G60" s="1"/>
      <c r="H60" s="1"/>
      <c r="I60" s="8"/>
      <c r="K60" s="8"/>
      <c r="M60" s="12"/>
    </row>
    <row r="61" spans="1:13" ht="15">
      <c r="A61" s="9" t="s">
        <v>217</v>
      </c>
      <c r="B61" s="9" t="s">
        <v>218</v>
      </c>
      <c r="C61" s="9" t="s">
        <v>247</v>
      </c>
      <c r="D61" s="9" t="s">
        <v>219</v>
      </c>
      <c r="E61" s="9" t="s">
        <v>248</v>
      </c>
      <c r="F61" s="9" t="s">
        <v>220</v>
      </c>
      <c r="G61" s="9" t="s">
        <v>221</v>
      </c>
      <c r="H61" s="9" t="s">
        <v>222</v>
      </c>
      <c r="I61" s="9" t="s">
        <v>223</v>
      </c>
      <c r="J61" s="9" t="s">
        <v>224</v>
      </c>
      <c r="K61" s="9" t="s">
        <v>225</v>
      </c>
      <c r="M61" s="13"/>
    </row>
    <row r="62" spans="1:11" ht="12.75">
      <c r="A62" s="1">
        <v>1</v>
      </c>
      <c r="B62" s="10">
        <v>71</v>
      </c>
      <c r="C62" s="1" t="s">
        <v>373</v>
      </c>
      <c r="D62" s="8" t="s">
        <v>279</v>
      </c>
      <c r="E62" s="1" t="s">
        <v>443</v>
      </c>
      <c r="F62" s="1" t="s">
        <v>280</v>
      </c>
      <c r="G62" s="8"/>
      <c r="H62" s="1">
        <v>11</v>
      </c>
      <c r="I62" s="11">
        <v>61.15999984741211</v>
      </c>
      <c r="J62" s="2">
        <v>98.64914474487306</v>
      </c>
      <c r="K62" s="2">
        <v>1000</v>
      </c>
    </row>
    <row r="63" spans="1:11" ht="12.75">
      <c r="A63" s="1">
        <v>2</v>
      </c>
      <c r="B63" s="10">
        <v>178</v>
      </c>
      <c r="C63" s="1" t="s">
        <v>373</v>
      </c>
      <c r="D63" s="8" t="s">
        <v>281</v>
      </c>
      <c r="E63" s="1" t="s">
        <v>372</v>
      </c>
      <c r="F63" s="1" t="s">
        <v>282</v>
      </c>
      <c r="G63" s="8"/>
      <c r="H63" s="1">
        <v>11</v>
      </c>
      <c r="I63" s="11">
        <v>61.15999984741211</v>
      </c>
      <c r="J63" s="2">
        <v>96.78534164428712</v>
      </c>
      <c r="K63" s="2">
        <v>981.0999755859375</v>
      </c>
    </row>
    <row r="64" spans="1:11" ht="12.75">
      <c r="A64" s="1">
        <v>3</v>
      </c>
      <c r="B64" s="10">
        <v>224</v>
      </c>
      <c r="C64" s="1" t="s">
        <v>373</v>
      </c>
      <c r="D64" s="8" t="s">
        <v>283</v>
      </c>
      <c r="E64" s="1" t="s">
        <v>264</v>
      </c>
      <c r="F64" s="1" t="s">
        <v>284</v>
      </c>
      <c r="G64" s="8"/>
      <c r="H64" s="1">
        <v>11</v>
      </c>
      <c r="I64" s="11">
        <v>61.15999984741211</v>
      </c>
      <c r="J64" s="2">
        <v>94.98328170776368</v>
      </c>
      <c r="K64" s="2">
        <v>962.8300170898438</v>
      </c>
    </row>
    <row r="65" spans="1:11" ht="12.75">
      <c r="A65" s="1">
        <v>4</v>
      </c>
      <c r="B65" s="10">
        <v>5</v>
      </c>
      <c r="C65" s="1" t="s">
        <v>373</v>
      </c>
      <c r="D65" s="8" t="s">
        <v>503</v>
      </c>
      <c r="E65" s="1" t="s">
        <v>443</v>
      </c>
      <c r="F65" s="1" t="s">
        <v>504</v>
      </c>
      <c r="G65" s="8"/>
      <c r="H65" s="1">
        <v>11</v>
      </c>
      <c r="I65" s="11">
        <v>61.15999984741211</v>
      </c>
      <c r="J65" s="2">
        <v>94.79679565429687</v>
      </c>
      <c r="K65" s="2">
        <v>960.9400024414062</v>
      </c>
    </row>
    <row r="66" spans="1:11" ht="12.75">
      <c r="A66" s="1">
        <v>5</v>
      </c>
      <c r="B66" s="10">
        <v>10</v>
      </c>
      <c r="C66" s="1" t="s">
        <v>373</v>
      </c>
      <c r="D66" s="8" t="s">
        <v>505</v>
      </c>
      <c r="E66" s="1" t="s">
        <v>448</v>
      </c>
      <c r="F66" s="1" t="s">
        <v>506</v>
      </c>
      <c r="G66" s="8"/>
      <c r="H66" s="1">
        <v>11</v>
      </c>
      <c r="I66" s="11">
        <v>61.15999984741211</v>
      </c>
      <c r="J66" s="2">
        <v>89.25752334594726</v>
      </c>
      <c r="K66" s="2">
        <v>904.7899780273438</v>
      </c>
    </row>
    <row r="67" spans="1:11" ht="12.75">
      <c r="A67" s="1">
        <v>6</v>
      </c>
      <c r="B67" s="10">
        <v>7</v>
      </c>
      <c r="C67" s="1" t="s">
        <v>373</v>
      </c>
      <c r="D67" s="8" t="s">
        <v>507</v>
      </c>
      <c r="E67" s="1" t="s">
        <v>246</v>
      </c>
      <c r="F67" s="1" t="s">
        <v>508</v>
      </c>
      <c r="G67" s="8"/>
      <c r="H67" s="1">
        <v>10</v>
      </c>
      <c r="I67" s="11">
        <v>55.599998474121094</v>
      </c>
      <c r="J67" s="2">
        <v>88.1707763671875</v>
      </c>
      <c r="K67" s="2">
        <v>893.780029296875</v>
      </c>
    </row>
    <row r="68" spans="1:11" ht="12.75">
      <c r="A68" s="1">
        <v>7</v>
      </c>
      <c r="B68" s="10">
        <v>32</v>
      </c>
      <c r="C68" s="1" t="s">
        <v>373</v>
      </c>
      <c r="D68" s="8" t="s">
        <v>335</v>
      </c>
      <c r="E68" s="1" t="s">
        <v>448</v>
      </c>
      <c r="F68" s="1" t="s">
        <v>336</v>
      </c>
      <c r="G68" s="8"/>
      <c r="H68" s="1">
        <v>10</v>
      </c>
      <c r="I68" s="11">
        <v>55.599998474121094</v>
      </c>
      <c r="J68" s="2">
        <v>86.10661697387695</v>
      </c>
      <c r="K68" s="2">
        <v>872.8499755859375</v>
      </c>
    </row>
    <row r="69" spans="1:11" ht="12.75">
      <c r="A69" s="1">
        <v>8</v>
      </c>
      <c r="B69" s="10">
        <v>43</v>
      </c>
      <c r="C69" s="1" t="s">
        <v>373</v>
      </c>
      <c r="D69" s="8" t="s">
        <v>337</v>
      </c>
      <c r="E69" s="1" t="s">
        <v>246</v>
      </c>
      <c r="F69" s="1" t="s">
        <v>338</v>
      </c>
      <c r="G69" s="8"/>
      <c r="H69" s="1">
        <v>10</v>
      </c>
      <c r="I69" s="11">
        <v>55.599998474121094</v>
      </c>
      <c r="J69" s="2">
        <v>85.32660140991212</v>
      </c>
      <c r="K69" s="2">
        <v>864.9500122070312</v>
      </c>
    </row>
    <row r="70" spans="1:11" ht="12.75">
      <c r="A70" s="1">
        <v>9</v>
      </c>
      <c r="B70" s="10">
        <v>38</v>
      </c>
      <c r="C70" s="1" t="s">
        <v>373</v>
      </c>
      <c r="D70" s="8" t="s">
        <v>339</v>
      </c>
      <c r="E70" s="1" t="s">
        <v>264</v>
      </c>
      <c r="F70" s="1" t="s">
        <v>340</v>
      </c>
      <c r="G70" s="8"/>
      <c r="H70" s="1">
        <v>10</v>
      </c>
      <c r="I70" s="11">
        <v>55.599998474121094</v>
      </c>
      <c r="J70" s="2">
        <v>81.3390724182129</v>
      </c>
      <c r="K70" s="2">
        <v>824.52001953125</v>
      </c>
    </row>
    <row r="71" spans="1:11" ht="12.75">
      <c r="A71" s="1">
        <v>10</v>
      </c>
      <c r="B71" s="10">
        <v>115</v>
      </c>
      <c r="C71" s="1" t="s">
        <v>373</v>
      </c>
      <c r="D71" s="8" t="s">
        <v>341</v>
      </c>
      <c r="E71" s="1" t="s">
        <v>425</v>
      </c>
      <c r="F71" s="1" t="s">
        <v>342</v>
      </c>
      <c r="G71" s="8"/>
      <c r="H71" s="1">
        <v>9</v>
      </c>
      <c r="I71" s="11">
        <v>50.040000915527344</v>
      </c>
      <c r="J71" s="2">
        <v>79.92369003295899</v>
      </c>
      <c r="K71" s="2">
        <v>810.1799926757812</v>
      </c>
    </row>
    <row r="72" spans="1:11" ht="12.75">
      <c r="A72" s="1">
        <v>11</v>
      </c>
      <c r="B72" s="10">
        <v>163</v>
      </c>
      <c r="C72" s="1" t="s">
        <v>373</v>
      </c>
      <c r="D72" s="8" t="s">
        <v>343</v>
      </c>
      <c r="E72" s="1" t="s">
        <v>425</v>
      </c>
      <c r="F72" s="1" t="s">
        <v>344</v>
      </c>
      <c r="G72" s="8"/>
      <c r="H72" s="1">
        <v>9</v>
      </c>
      <c r="I72" s="11">
        <v>50.040000915527344</v>
      </c>
      <c r="J72" s="2">
        <v>79.90596771240234</v>
      </c>
      <c r="K72" s="2">
        <v>810</v>
      </c>
    </row>
    <row r="73" spans="1:11" ht="12.75">
      <c r="A73" s="1">
        <v>12</v>
      </c>
      <c r="B73" s="10">
        <v>172</v>
      </c>
      <c r="C73" s="1" t="s">
        <v>373</v>
      </c>
      <c r="D73" s="8" t="s">
        <v>345</v>
      </c>
      <c r="E73" s="1" t="s">
        <v>372</v>
      </c>
      <c r="F73" s="1" t="s">
        <v>346</v>
      </c>
      <c r="G73" s="8"/>
      <c r="H73" s="1">
        <v>7</v>
      </c>
      <c r="I73" s="11">
        <v>38.91999816894531</v>
      </c>
      <c r="J73" s="2">
        <v>55.709204864501956</v>
      </c>
      <c r="K73" s="2">
        <v>564.719970703125</v>
      </c>
    </row>
    <row r="75" spans="1:17" ht="16.5">
      <c r="A75" s="5" t="s">
        <v>430</v>
      </c>
      <c r="B75" s="14" t="s">
        <v>253</v>
      </c>
      <c r="C75" s="5" t="s">
        <v>431</v>
      </c>
      <c r="D75" s="14" t="s">
        <v>432</v>
      </c>
      <c r="E75" s="5" t="s">
        <v>433</v>
      </c>
      <c r="F75" s="14" t="s">
        <v>347</v>
      </c>
      <c r="H75" s="6"/>
      <c r="I75" s="6"/>
      <c r="Q75" s="12"/>
    </row>
    <row r="76" spans="1:13" ht="16.5">
      <c r="A76" s="5" t="s">
        <v>247</v>
      </c>
      <c r="B76" s="14" t="s">
        <v>426</v>
      </c>
      <c r="C76" s="1"/>
      <c r="D76" s="7"/>
      <c r="E76" s="7" t="s">
        <v>435</v>
      </c>
      <c r="F76" s="15" t="s">
        <v>348</v>
      </c>
      <c r="G76" s="1"/>
      <c r="H76" s="1"/>
      <c r="I76" s="8"/>
      <c r="K76" s="8"/>
      <c r="M76" s="12"/>
    </row>
    <row r="77" spans="1:13" ht="15">
      <c r="A77" s="9" t="s">
        <v>217</v>
      </c>
      <c r="B77" s="9" t="s">
        <v>218</v>
      </c>
      <c r="C77" s="9" t="s">
        <v>247</v>
      </c>
      <c r="D77" s="9" t="s">
        <v>219</v>
      </c>
      <c r="E77" s="9" t="s">
        <v>248</v>
      </c>
      <c r="F77" s="9" t="s">
        <v>220</v>
      </c>
      <c r="G77" s="9" t="s">
        <v>221</v>
      </c>
      <c r="H77" s="9" t="s">
        <v>222</v>
      </c>
      <c r="I77" s="9" t="s">
        <v>223</v>
      </c>
      <c r="J77" s="9" t="s">
        <v>224</v>
      </c>
      <c r="K77" s="9" t="s">
        <v>225</v>
      </c>
      <c r="M77" s="13"/>
    </row>
    <row r="78" spans="1:11" ht="12.75">
      <c r="A78" s="1">
        <v>1</v>
      </c>
      <c r="B78" s="10">
        <v>2</v>
      </c>
      <c r="C78" s="1" t="s">
        <v>427</v>
      </c>
      <c r="D78" s="8" t="s">
        <v>349</v>
      </c>
      <c r="E78" s="1" t="s">
        <v>448</v>
      </c>
      <c r="F78" s="1" t="s">
        <v>350</v>
      </c>
      <c r="G78" s="8"/>
      <c r="H78" s="1">
        <v>18</v>
      </c>
      <c r="I78" s="11">
        <v>100.08000183105469</v>
      </c>
      <c r="J78" s="2">
        <v>91.90762481689454</v>
      </c>
      <c r="K78" s="2">
        <v>1000</v>
      </c>
    </row>
    <row r="79" spans="1:11" ht="12.75">
      <c r="A79" s="1">
        <v>2</v>
      </c>
      <c r="B79" s="10">
        <v>73</v>
      </c>
      <c r="C79" s="1" t="s">
        <v>427</v>
      </c>
      <c r="D79" s="8" t="s">
        <v>395</v>
      </c>
      <c r="E79" s="1" t="s">
        <v>246</v>
      </c>
      <c r="F79" s="1" t="s">
        <v>396</v>
      </c>
      <c r="G79" s="8"/>
      <c r="H79" s="1">
        <v>18</v>
      </c>
      <c r="I79" s="11">
        <v>100.08000183105469</v>
      </c>
      <c r="J79" s="2">
        <v>91.69313735961914</v>
      </c>
      <c r="K79" s="2">
        <v>997.6599731445312</v>
      </c>
    </row>
    <row r="80" spans="1:11" ht="12.75">
      <c r="A80" s="1">
        <v>3</v>
      </c>
      <c r="B80" s="10">
        <v>373</v>
      </c>
      <c r="C80" s="1" t="s">
        <v>427</v>
      </c>
      <c r="D80" s="8" t="s">
        <v>397</v>
      </c>
      <c r="E80" s="1" t="s">
        <v>246</v>
      </c>
      <c r="F80" s="1" t="s">
        <v>398</v>
      </c>
      <c r="G80" s="8" t="s">
        <v>399</v>
      </c>
      <c r="H80" s="1">
        <v>18</v>
      </c>
      <c r="I80" s="11">
        <v>100.08000183105469</v>
      </c>
      <c r="J80" s="2">
        <v>91.49706573486328</v>
      </c>
      <c r="K80" s="2">
        <v>995.530029296875</v>
      </c>
    </row>
    <row r="81" spans="1:11" ht="12.75">
      <c r="A81" s="1">
        <v>4</v>
      </c>
      <c r="B81" s="10">
        <v>92</v>
      </c>
      <c r="C81" s="1" t="s">
        <v>427</v>
      </c>
      <c r="D81" s="8" t="s">
        <v>400</v>
      </c>
      <c r="E81" s="1" t="s">
        <v>448</v>
      </c>
      <c r="F81" s="1" t="s">
        <v>401</v>
      </c>
      <c r="G81" s="8"/>
      <c r="H81" s="1">
        <v>18</v>
      </c>
      <c r="I81" s="11">
        <v>100.08000183105469</v>
      </c>
      <c r="J81" s="2">
        <v>90.1093963623047</v>
      </c>
      <c r="K81" s="2">
        <v>980.4299926757812</v>
      </c>
    </row>
    <row r="82" spans="1:11" ht="12.75">
      <c r="A82" s="1">
        <v>5</v>
      </c>
      <c r="B82" s="10">
        <v>50</v>
      </c>
      <c r="C82" s="1" t="s">
        <v>427</v>
      </c>
      <c r="D82" s="8" t="s">
        <v>402</v>
      </c>
      <c r="E82" s="1" t="s">
        <v>443</v>
      </c>
      <c r="F82" s="1" t="s">
        <v>403</v>
      </c>
      <c r="G82" s="8"/>
      <c r="H82" s="1">
        <v>18</v>
      </c>
      <c r="I82" s="11">
        <v>100.08000183105469</v>
      </c>
      <c r="J82" s="2">
        <v>89.83237609863282</v>
      </c>
      <c r="K82" s="2">
        <v>977.4199829101562</v>
      </c>
    </row>
    <row r="83" spans="1:11" ht="12.75">
      <c r="A83" s="1">
        <v>6</v>
      </c>
      <c r="B83" s="10">
        <v>18</v>
      </c>
      <c r="C83" s="1" t="s">
        <v>427</v>
      </c>
      <c r="D83" s="8" t="s">
        <v>375</v>
      </c>
      <c r="E83" s="1" t="s">
        <v>359</v>
      </c>
      <c r="F83" s="1" t="s">
        <v>404</v>
      </c>
      <c r="G83" s="8"/>
      <c r="H83" s="1">
        <v>17</v>
      </c>
      <c r="I83" s="11">
        <v>94.5199966430664</v>
      </c>
      <c r="J83" s="2">
        <v>88.9130470275879</v>
      </c>
      <c r="K83" s="2">
        <v>967.4099731445312</v>
      </c>
    </row>
    <row r="84" spans="1:11" ht="12.75">
      <c r="A84" s="1">
        <v>7</v>
      </c>
      <c r="B84" s="10">
        <v>925</v>
      </c>
      <c r="C84" s="1" t="s">
        <v>427</v>
      </c>
      <c r="D84" s="8" t="s">
        <v>405</v>
      </c>
      <c r="E84" s="1" t="s">
        <v>264</v>
      </c>
      <c r="F84" s="1" t="s">
        <v>406</v>
      </c>
      <c r="G84" s="8" t="s">
        <v>407</v>
      </c>
      <c r="H84" s="1">
        <v>17</v>
      </c>
      <c r="I84" s="11">
        <v>94.5199966430664</v>
      </c>
      <c r="J84" s="2">
        <v>85.0036102294922</v>
      </c>
      <c r="K84" s="2">
        <v>924.8800048828125</v>
      </c>
    </row>
    <row r="85" spans="1:11" ht="12.75">
      <c r="A85" s="1">
        <v>8</v>
      </c>
      <c r="B85" s="10">
        <v>31</v>
      </c>
      <c r="C85" s="1" t="s">
        <v>427</v>
      </c>
      <c r="D85" s="8" t="s">
        <v>424</v>
      </c>
      <c r="E85" s="1" t="s">
        <v>425</v>
      </c>
      <c r="F85" s="1" t="s">
        <v>408</v>
      </c>
      <c r="G85" s="8"/>
      <c r="H85" s="1">
        <v>16</v>
      </c>
      <c r="I85" s="11">
        <v>88.95999908447266</v>
      </c>
      <c r="J85" s="2">
        <v>83.75640106201172</v>
      </c>
      <c r="K85" s="2">
        <v>911.3099975585938</v>
      </c>
    </row>
    <row r="86" spans="1:11" ht="12.75">
      <c r="A86" s="1">
        <v>9</v>
      </c>
      <c r="B86" s="10">
        <v>69</v>
      </c>
      <c r="C86" s="1" t="s">
        <v>427</v>
      </c>
      <c r="D86" s="8" t="s">
        <v>409</v>
      </c>
      <c r="E86" s="1" t="s">
        <v>448</v>
      </c>
      <c r="F86" s="1" t="s">
        <v>410</v>
      </c>
      <c r="G86" s="8"/>
      <c r="H86" s="1">
        <v>16</v>
      </c>
      <c r="I86" s="11">
        <v>88.95999908447266</v>
      </c>
      <c r="J86" s="2">
        <v>81.16191787719727</v>
      </c>
      <c r="K86" s="2">
        <v>883.0800170898438</v>
      </c>
    </row>
    <row r="87" spans="1:11" ht="12.75">
      <c r="A87" s="1">
        <v>10</v>
      </c>
      <c r="B87" s="10">
        <v>59</v>
      </c>
      <c r="C87" s="1" t="s">
        <v>427</v>
      </c>
      <c r="D87" s="8" t="s">
        <v>411</v>
      </c>
      <c r="E87" s="1" t="s">
        <v>443</v>
      </c>
      <c r="F87" s="1" t="s">
        <v>412</v>
      </c>
      <c r="G87" s="8"/>
      <c r="H87" s="1">
        <v>15</v>
      </c>
      <c r="I87" s="11">
        <v>83.4000015258789</v>
      </c>
      <c r="J87" s="2">
        <v>77.34815139770508</v>
      </c>
      <c r="K87" s="2">
        <v>841.5800170898438</v>
      </c>
    </row>
    <row r="88" spans="1:11" ht="12.75">
      <c r="A88" s="1">
        <v>11</v>
      </c>
      <c r="B88" s="10">
        <v>138</v>
      </c>
      <c r="C88" s="1" t="s">
        <v>427</v>
      </c>
      <c r="D88" s="8" t="s">
        <v>413</v>
      </c>
      <c r="E88" s="1" t="s">
        <v>246</v>
      </c>
      <c r="F88" s="1" t="s">
        <v>414</v>
      </c>
      <c r="G88" s="8"/>
      <c r="H88" s="1">
        <v>14</v>
      </c>
      <c r="I88" s="11">
        <v>77.83999633789062</v>
      </c>
      <c r="J88" s="2">
        <v>73.71890716552734</v>
      </c>
      <c r="K88" s="2">
        <v>802.0900268554688</v>
      </c>
    </row>
    <row r="89" spans="1:11" ht="12.75">
      <c r="A89" s="1">
        <v>12</v>
      </c>
      <c r="B89" s="10">
        <v>60</v>
      </c>
      <c r="C89" s="1" t="s">
        <v>427</v>
      </c>
      <c r="D89" s="8" t="s">
        <v>423</v>
      </c>
      <c r="E89" s="1" t="s">
        <v>366</v>
      </c>
      <c r="F89" s="1" t="s">
        <v>415</v>
      </c>
      <c r="G89" s="8"/>
      <c r="H89" s="1">
        <v>14</v>
      </c>
      <c r="I89" s="11">
        <v>77.83999633789062</v>
      </c>
      <c r="J89" s="2">
        <v>70.80028610229492</v>
      </c>
      <c r="K89" s="2">
        <v>770.3400268554688</v>
      </c>
    </row>
    <row r="90" spans="1:11" ht="12.75">
      <c r="A90" s="1">
        <v>13</v>
      </c>
      <c r="B90" s="10">
        <v>370</v>
      </c>
      <c r="C90" s="1" t="s">
        <v>427</v>
      </c>
      <c r="D90" s="8" t="s">
        <v>416</v>
      </c>
      <c r="E90" s="1" t="s">
        <v>264</v>
      </c>
      <c r="F90" s="1" t="s">
        <v>417</v>
      </c>
      <c r="G90" s="8"/>
      <c r="H90" s="1">
        <v>14</v>
      </c>
      <c r="I90" s="11">
        <v>77.83999633789062</v>
      </c>
      <c r="J90" s="2">
        <v>69.45108261108399</v>
      </c>
      <c r="K90" s="2">
        <v>755.6599731445312</v>
      </c>
    </row>
    <row r="91" spans="1:11" ht="12.75">
      <c r="A91" s="1">
        <v>14</v>
      </c>
      <c r="B91" s="10">
        <v>172</v>
      </c>
      <c r="C91" s="1" t="s">
        <v>427</v>
      </c>
      <c r="D91" s="8" t="s">
        <v>549</v>
      </c>
      <c r="E91" s="1" t="s">
        <v>372</v>
      </c>
      <c r="F91" s="1" t="s">
        <v>550</v>
      </c>
      <c r="G91" s="8"/>
      <c r="H91" s="1">
        <v>13</v>
      </c>
      <c r="I91" s="11">
        <v>72.27999877929688</v>
      </c>
      <c r="J91" s="2">
        <v>68.00760955810547</v>
      </c>
      <c r="K91" s="2">
        <v>739.9500122070312</v>
      </c>
    </row>
    <row r="92" spans="1:11" ht="12.75">
      <c r="A92" s="1">
        <v>15</v>
      </c>
      <c r="B92" s="10">
        <v>85</v>
      </c>
      <c r="C92" s="1" t="s">
        <v>427</v>
      </c>
      <c r="D92" s="8" t="s">
        <v>551</v>
      </c>
      <c r="E92" s="1" t="s">
        <v>552</v>
      </c>
      <c r="F92" s="1" t="s">
        <v>553</v>
      </c>
      <c r="G92" s="8"/>
      <c r="H92" s="1">
        <v>6</v>
      </c>
      <c r="I92" s="11">
        <v>33.36000061035156</v>
      </c>
      <c r="J92" s="2">
        <v>29.59669761657715</v>
      </c>
      <c r="K92" s="2">
        <v>322.0199890136719</v>
      </c>
    </row>
    <row r="93" spans="1:11" ht="12.75">
      <c r="A93" s="1" t="s">
        <v>360</v>
      </c>
      <c r="B93" s="10">
        <v>52</v>
      </c>
      <c r="C93" s="1" t="s">
        <v>427</v>
      </c>
      <c r="D93" s="8" t="s">
        <v>374</v>
      </c>
      <c r="E93" s="1" t="s">
        <v>443</v>
      </c>
      <c r="F93" s="1" t="s">
        <v>554</v>
      </c>
      <c r="G93" s="8" t="s">
        <v>361</v>
      </c>
      <c r="H93" s="1">
        <v>11</v>
      </c>
      <c r="I93" s="11">
        <v>0</v>
      </c>
      <c r="J93" s="2">
        <v>0</v>
      </c>
      <c r="K93" s="2">
        <v>0</v>
      </c>
    </row>
    <row r="94" spans="1:11" ht="12.75">
      <c r="A94" s="1" t="s">
        <v>360</v>
      </c>
      <c r="B94" s="10">
        <v>200</v>
      </c>
      <c r="C94" s="1" t="s">
        <v>427</v>
      </c>
      <c r="D94" s="8" t="s">
        <v>555</v>
      </c>
      <c r="E94" s="1" t="s">
        <v>264</v>
      </c>
      <c r="F94" s="1" t="s">
        <v>556</v>
      </c>
      <c r="G94" s="8" t="s">
        <v>557</v>
      </c>
      <c r="H94" s="1">
        <v>6</v>
      </c>
      <c r="I94" s="11">
        <v>0</v>
      </c>
      <c r="J94" s="2">
        <v>0</v>
      </c>
      <c r="K94" s="2">
        <v>0</v>
      </c>
    </row>
    <row r="96" spans="1:17" ht="16.5">
      <c r="A96" s="5" t="s">
        <v>430</v>
      </c>
      <c r="B96" s="14" t="s">
        <v>253</v>
      </c>
      <c r="C96" s="5" t="s">
        <v>431</v>
      </c>
      <c r="D96" s="14" t="s">
        <v>432</v>
      </c>
      <c r="E96" s="5" t="s">
        <v>433</v>
      </c>
      <c r="F96" s="14" t="s">
        <v>558</v>
      </c>
      <c r="H96" s="6"/>
      <c r="I96" s="6"/>
      <c r="Q96" s="12"/>
    </row>
    <row r="97" spans="1:13" ht="16.5">
      <c r="A97" s="5" t="s">
        <v>247</v>
      </c>
      <c r="B97" s="14" t="s">
        <v>418</v>
      </c>
      <c r="C97" s="1"/>
      <c r="D97" s="7"/>
      <c r="E97" s="7" t="s">
        <v>435</v>
      </c>
      <c r="F97" s="15" t="s">
        <v>348</v>
      </c>
      <c r="G97" s="1"/>
      <c r="H97" s="1"/>
      <c r="I97" s="8"/>
      <c r="K97" s="8"/>
      <c r="M97" s="12"/>
    </row>
    <row r="98" spans="1:13" ht="15">
      <c r="A98" s="9" t="s">
        <v>217</v>
      </c>
      <c r="B98" s="9" t="s">
        <v>218</v>
      </c>
      <c r="C98" s="9" t="s">
        <v>247</v>
      </c>
      <c r="D98" s="9" t="s">
        <v>219</v>
      </c>
      <c r="E98" s="9" t="s">
        <v>248</v>
      </c>
      <c r="F98" s="9" t="s">
        <v>220</v>
      </c>
      <c r="G98" s="9" t="s">
        <v>221</v>
      </c>
      <c r="H98" s="9" t="s">
        <v>222</v>
      </c>
      <c r="I98" s="9" t="s">
        <v>223</v>
      </c>
      <c r="J98" s="9" t="s">
        <v>224</v>
      </c>
      <c r="K98" s="9" t="s">
        <v>225</v>
      </c>
      <c r="M98" s="13"/>
    </row>
    <row r="99" spans="1:11" ht="12.75">
      <c r="A99" s="1">
        <v>1</v>
      </c>
      <c r="B99" s="10">
        <v>191</v>
      </c>
      <c r="C99" s="1" t="s">
        <v>419</v>
      </c>
      <c r="D99" s="8" t="s">
        <v>420</v>
      </c>
      <c r="E99" s="1" t="s">
        <v>246</v>
      </c>
      <c r="F99" s="1" t="s">
        <v>559</v>
      </c>
      <c r="G99" s="8"/>
      <c r="H99" s="1">
        <v>20</v>
      </c>
      <c r="I99" s="11">
        <v>119.19999694824219</v>
      </c>
      <c r="J99" s="2">
        <v>111.08378677368164</v>
      </c>
      <c r="K99" s="2">
        <v>1000</v>
      </c>
    </row>
    <row r="100" spans="1:11" ht="12.75">
      <c r="A100" s="1">
        <v>2</v>
      </c>
      <c r="B100" s="10">
        <v>5</v>
      </c>
      <c r="C100" s="1" t="s">
        <v>419</v>
      </c>
      <c r="D100" s="8" t="s">
        <v>560</v>
      </c>
      <c r="E100" s="1" t="s">
        <v>443</v>
      </c>
      <c r="F100" s="1" t="s">
        <v>561</v>
      </c>
      <c r="G100" s="8" t="s">
        <v>562</v>
      </c>
      <c r="H100" s="1">
        <v>20</v>
      </c>
      <c r="I100" s="11">
        <v>119.19999694824219</v>
      </c>
      <c r="J100" s="2">
        <v>110.56602172851562</v>
      </c>
      <c r="K100" s="2">
        <v>995.3300170898438</v>
      </c>
    </row>
    <row r="101" spans="1:11" ht="12.75">
      <c r="A101" s="1">
        <v>3</v>
      </c>
      <c r="B101" s="10">
        <v>91</v>
      </c>
      <c r="C101" s="1" t="s">
        <v>419</v>
      </c>
      <c r="D101" s="8" t="s">
        <v>422</v>
      </c>
      <c r="E101" s="1" t="s">
        <v>448</v>
      </c>
      <c r="F101" s="1" t="s">
        <v>563</v>
      </c>
      <c r="G101" s="8"/>
      <c r="H101" s="1">
        <v>20</v>
      </c>
      <c r="I101" s="11">
        <v>119.19999694824219</v>
      </c>
      <c r="J101" s="2">
        <v>110.33376388549804</v>
      </c>
      <c r="K101" s="2">
        <v>993.239990234375</v>
      </c>
    </row>
    <row r="102" spans="1:11" ht="12.75">
      <c r="A102" s="1">
        <v>4</v>
      </c>
      <c r="B102" s="10">
        <v>222</v>
      </c>
      <c r="C102" s="1" t="s">
        <v>419</v>
      </c>
      <c r="D102" s="8" t="s">
        <v>428</v>
      </c>
      <c r="E102" s="1" t="s">
        <v>443</v>
      </c>
      <c r="F102" s="1" t="s">
        <v>564</v>
      </c>
      <c r="G102" s="8"/>
      <c r="H102" s="1">
        <v>20</v>
      </c>
      <c r="I102" s="11">
        <v>119.19999694824219</v>
      </c>
      <c r="J102" s="2">
        <v>106.5861213684082</v>
      </c>
      <c r="K102" s="2">
        <v>959.510009765625</v>
      </c>
    </row>
    <row r="103" spans="1:11" ht="12.75">
      <c r="A103" s="1">
        <v>5</v>
      </c>
      <c r="B103" s="10">
        <v>16</v>
      </c>
      <c r="C103" s="1" t="s">
        <v>419</v>
      </c>
      <c r="D103" s="8" t="s">
        <v>565</v>
      </c>
      <c r="E103" s="1" t="s">
        <v>264</v>
      </c>
      <c r="F103" s="1" t="s">
        <v>566</v>
      </c>
      <c r="G103" s="8"/>
      <c r="H103" s="1">
        <v>19</v>
      </c>
      <c r="I103" s="11">
        <v>113.23999786376953</v>
      </c>
      <c r="J103" s="2">
        <v>103.58975143432617</v>
      </c>
      <c r="K103" s="2">
        <v>932.530029296875</v>
      </c>
    </row>
    <row r="104" spans="1:11" ht="12.75">
      <c r="A104" s="1">
        <v>6</v>
      </c>
      <c r="B104" s="10">
        <v>72</v>
      </c>
      <c r="C104" s="1" t="s">
        <v>419</v>
      </c>
      <c r="D104" s="8" t="s">
        <v>351</v>
      </c>
      <c r="E104" s="1" t="s">
        <v>448</v>
      </c>
      <c r="F104" s="1" t="s">
        <v>352</v>
      </c>
      <c r="G104" s="8"/>
      <c r="H104" s="1">
        <v>19</v>
      </c>
      <c r="I104" s="11">
        <v>113.23999786376953</v>
      </c>
      <c r="J104" s="2">
        <v>102.45439682006837</v>
      </c>
      <c r="K104" s="2">
        <v>922.3099975585938</v>
      </c>
    </row>
    <row r="105" spans="1:11" ht="12.75">
      <c r="A105" s="1">
        <v>7</v>
      </c>
      <c r="B105" s="10">
        <v>43</v>
      </c>
      <c r="C105" s="1" t="s">
        <v>419</v>
      </c>
      <c r="D105" s="8" t="s">
        <v>421</v>
      </c>
      <c r="E105" s="1" t="s">
        <v>246</v>
      </c>
      <c r="F105" s="1" t="s">
        <v>353</v>
      </c>
      <c r="G105" s="8"/>
      <c r="H105" s="1">
        <v>19</v>
      </c>
      <c r="I105" s="11">
        <v>113.23999786376953</v>
      </c>
      <c r="J105" s="2">
        <v>102.22061462402344</v>
      </c>
      <c r="K105" s="2">
        <v>920.2100219726562</v>
      </c>
    </row>
    <row r="106" spans="1:11" ht="12.75">
      <c r="A106" s="1">
        <v>8</v>
      </c>
      <c r="B106" s="10">
        <v>111</v>
      </c>
      <c r="C106" s="1" t="s">
        <v>419</v>
      </c>
      <c r="D106" s="8" t="s">
        <v>354</v>
      </c>
      <c r="E106" s="1" t="s">
        <v>443</v>
      </c>
      <c r="F106" s="1" t="s">
        <v>355</v>
      </c>
      <c r="G106" s="8"/>
      <c r="H106" s="1">
        <v>19</v>
      </c>
      <c r="I106" s="11">
        <v>113.23999786376953</v>
      </c>
      <c r="J106" s="2">
        <v>100.4670181274414</v>
      </c>
      <c r="K106" s="2">
        <v>904.4199829101562</v>
      </c>
    </row>
    <row r="107" spans="1:11" ht="12.75">
      <c r="A107" s="1">
        <v>9</v>
      </c>
      <c r="B107" s="10">
        <v>11</v>
      </c>
      <c r="C107" s="1" t="s">
        <v>419</v>
      </c>
      <c r="D107" s="8" t="s">
        <v>429</v>
      </c>
      <c r="E107" s="1" t="s">
        <v>425</v>
      </c>
      <c r="F107" s="1" t="s">
        <v>356</v>
      </c>
      <c r="G107" s="8"/>
      <c r="H107" s="1">
        <v>18</v>
      </c>
      <c r="I107" s="11">
        <v>107.27999877929688</v>
      </c>
      <c r="J107" s="2">
        <v>94.19983291625977</v>
      </c>
      <c r="K107" s="2">
        <v>848</v>
      </c>
    </row>
    <row r="108" spans="1:11" ht="12.75">
      <c r="A108" s="1">
        <v>10</v>
      </c>
      <c r="B108" s="10">
        <v>7</v>
      </c>
      <c r="C108" s="1" t="s">
        <v>419</v>
      </c>
      <c r="D108" s="8" t="s">
        <v>357</v>
      </c>
      <c r="E108" s="1" t="s">
        <v>246</v>
      </c>
      <c r="F108" s="1" t="s">
        <v>358</v>
      </c>
      <c r="G108" s="8"/>
      <c r="H108" s="1">
        <v>17</v>
      </c>
      <c r="I108" s="11">
        <v>101.31999969482422</v>
      </c>
      <c r="J108" s="2">
        <v>92.4970687866211</v>
      </c>
      <c r="K108" s="2">
        <v>832.6699829101562</v>
      </c>
    </row>
    <row r="109" spans="1:11" ht="12.75">
      <c r="A109" s="1">
        <v>11</v>
      </c>
      <c r="B109" s="10">
        <v>34</v>
      </c>
      <c r="C109" s="1" t="s">
        <v>419</v>
      </c>
      <c r="D109" s="8" t="s">
        <v>573</v>
      </c>
      <c r="E109" s="1" t="s">
        <v>264</v>
      </c>
      <c r="F109" s="1" t="s">
        <v>574</v>
      </c>
      <c r="G109" s="8"/>
      <c r="H109" s="1">
        <v>14</v>
      </c>
      <c r="I109" s="11">
        <v>83.44000244140625</v>
      </c>
      <c r="J109" s="2">
        <v>77.06382522583009</v>
      </c>
      <c r="K109" s="2">
        <v>693.739990234375</v>
      </c>
    </row>
    <row r="110" spans="1:11" ht="12.75">
      <c r="A110" s="1">
        <v>12</v>
      </c>
      <c r="B110" s="10">
        <v>49</v>
      </c>
      <c r="C110" s="1" t="s">
        <v>419</v>
      </c>
      <c r="D110" s="8" t="s">
        <v>575</v>
      </c>
      <c r="E110" s="1" t="s">
        <v>264</v>
      </c>
      <c r="F110" s="1" t="s">
        <v>576</v>
      </c>
      <c r="G110" s="8"/>
      <c r="H110" s="1">
        <v>13</v>
      </c>
      <c r="I110" s="11">
        <v>77.4800033569336</v>
      </c>
      <c r="J110" s="2">
        <v>72.65812911987305</v>
      </c>
      <c r="K110" s="2">
        <v>654.0800170898438</v>
      </c>
    </row>
    <row r="111" spans="1:11" ht="12.75">
      <c r="A111" s="1" t="s">
        <v>360</v>
      </c>
      <c r="B111" s="10">
        <v>40</v>
      </c>
      <c r="C111" s="1" t="s">
        <v>419</v>
      </c>
      <c r="D111" s="8" t="s">
        <v>577</v>
      </c>
      <c r="E111" s="1" t="s">
        <v>359</v>
      </c>
      <c r="F111" s="1" t="s">
        <v>578</v>
      </c>
      <c r="G111" s="8" t="s">
        <v>361</v>
      </c>
      <c r="H111" s="1">
        <v>17</v>
      </c>
      <c r="I111" s="11">
        <v>0</v>
      </c>
      <c r="J111" s="2">
        <v>0</v>
      </c>
      <c r="K111" s="2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6"/>
  <rowBreaks count="1" manualBreakCount="1">
    <brk id="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124"/>
  <sheetViews>
    <sheetView zoomScalePageLayoutView="0" workbookViewId="0" topLeftCell="A25">
      <selection activeCell="B77" sqref="B77"/>
    </sheetView>
  </sheetViews>
  <sheetFormatPr defaultColWidth="11.421875" defaultRowHeight="12.75"/>
  <cols>
    <col min="1" max="1" width="17.00390625" style="3" bestFit="1" customWidth="1"/>
    <col min="2" max="2" width="39.00390625" style="3" bestFit="1" customWidth="1"/>
    <col min="3" max="3" width="10.7109375" style="3" bestFit="1" customWidth="1"/>
    <col min="4" max="4" width="19.7109375" style="3" bestFit="1" customWidth="1"/>
    <col min="5" max="5" width="27.421875" style="3" bestFit="1" customWidth="1"/>
    <col min="6" max="6" width="15.421875" style="3" bestFit="1" customWidth="1"/>
    <col min="7" max="7" width="32.28125" style="3" bestFit="1" customWidth="1"/>
    <col min="8" max="8" width="23.28125" style="3" bestFit="1" customWidth="1"/>
    <col min="9" max="9" width="15.7109375" style="3" bestFit="1" customWidth="1"/>
    <col min="10" max="10" width="23.28125" style="3" bestFit="1" customWidth="1"/>
    <col min="11" max="11" width="7.7109375" style="3" bestFit="1" customWidth="1"/>
    <col min="12" max="16384" width="11.421875" style="3" customWidth="1"/>
  </cols>
  <sheetData>
    <row r="16" spans="1:17" ht="16.5">
      <c r="A16" s="5" t="s">
        <v>430</v>
      </c>
      <c r="B16" s="14" t="s">
        <v>253</v>
      </c>
      <c r="C16" s="5" t="s">
        <v>431</v>
      </c>
      <c r="D16" s="14" t="s">
        <v>618</v>
      </c>
      <c r="E16" s="5" t="s">
        <v>433</v>
      </c>
      <c r="F16" s="14" t="s">
        <v>619</v>
      </c>
      <c r="H16" s="6"/>
      <c r="I16" s="6"/>
      <c r="Q16" s="12"/>
    </row>
    <row r="17" spans="1:13" ht="16.5">
      <c r="A17" s="5" t="s">
        <v>247</v>
      </c>
      <c r="B17" s="14" t="s">
        <v>450</v>
      </c>
      <c r="C17" s="1"/>
      <c r="D17" s="7"/>
      <c r="E17" s="7" t="s">
        <v>435</v>
      </c>
      <c r="F17" s="15" t="s">
        <v>620</v>
      </c>
      <c r="G17" s="1"/>
      <c r="H17" s="1"/>
      <c r="I17" s="8"/>
      <c r="K17" s="8"/>
      <c r="M17" s="12"/>
    </row>
    <row r="18" spans="1:14" ht="15">
      <c r="A18" s="9" t="s">
        <v>217</v>
      </c>
      <c r="B18" s="9" t="s">
        <v>218</v>
      </c>
      <c r="C18" s="9" t="s">
        <v>247</v>
      </c>
      <c r="D18" s="9" t="s">
        <v>219</v>
      </c>
      <c r="E18" s="9" t="s">
        <v>248</v>
      </c>
      <c r="F18" s="9" t="s">
        <v>220</v>
      </c>
      <c r="G18" s="9" t="s">
        <v>621</v>
      </c>
      <c r="H18" s="9" t="s">
        <v>221</v>
      </c>
      <c r="I18" s="9" t="s">
        <v>222</v>
      </c>
      <c r="J18" s="9" t="s">
        <v>223</v>
      </c>
      <c r="K18" s="9" t="s">
        <v>224</v>
      </c>
      <c r="L18" s="9" t="s">
        <v>225</v>
      </c>
      <c r="N18" s="13"/>
    </row>
    <row r="19" spans="1:12" ht="12.75">
      <c r="A19" s="1">
        <v>1</v>
      </c>
      <c r="B19" s="10">
        <v>69</v>
      </c>
      <c r="C19" s="47" t="s">
        <v>451</v>
      </c>
      <c r="D19" s="48" t="s">
        <v>256</v>
      </c>
      <c r="E19" s="47" t="s">
        <v>372</v>
      </c>
      <c r="F19" s="47" t="s">
        <v>622</v>
      </c>
      <c r="G19" s="47" t="s">
        <v>622</v>
      </c>
      <c r="H19" s="8"/>
      <c r="I19" s="10">
        <v>10</v>
      </c>
      <c r="J19" s="11">
        <v>59</v>
      </c>
      <c r="K19" s="2">
        <v>61.790350341796874</v>
      </c>
      <c r="L19" s="2">
        <v>1000</v>
      </c>
    </row>
    <row r="20" spans="1:12" ht="12.75">
      <c r="A20" s="1">
        <v>2</v>
      </c>
      <c r="B20" s="10">
        <v>110</v>
      </c>
      <c r="C20" s="47" t="s">
        <v>451</v>
      </c>
      <c r="D20" s="48" t="s">
        <v>526</v>
      </c>
      <c r="E20" s="47" t="s">
        <v>246</v>
      </c>
      <c r="F20" s="47" t="s">
        <v>623</v>
      </c>
      <c r="G20" s="47" t="s">
        <v>624</v>
      </c>
      <c r="H20" s="49"/>
      <c r="I20" s="10">
        <v>9</v>
      </c>
      <c r="J20" s="11">
        <v>53.099998474121094</v>
      </c>
      <c r="K20" s="2">
        <v>57.47081451416016</v>
      </c>
      <c r="L20" s="2">
        <v>930.0900268554688</v>
      </c>
    </row>
    <row r="21" spans="1:12" ht="12.75">
      <c r="A21" s="1">
        <v>3</v>
      </c>
      <c r="B21" s="10">
        <v>20</v>
      </c>
      <c r="C21" s="47" t="s">
        <v>451</v>
      </c>
      <c r="D21" s="48" t="s">
        <v>449</v>
      </c>
      <c r="E21" s="47" t="s">
        <v>448</v>
      </c>
      <c r="F21" s="47" t="s">
        <v>625</v>
      </c>
      <c r="G21" s="47" t="s">
        <v>626</v>
      </c>
      <c r="H21" s="8"/>
      <c r="I21" s="10">
        <v>9</v>
      </c>
      <c r="J21" s="11">
        <v>53.099998474121094</v>
      </c>
      <c r="K21" s="2">
        <v>56.81760864257813</v>
      </c>
      <c r="L21" s="2">
        <v>919.52001953125</v>
      </c>
    </row>
    <row r="22" spans="1:12" ht="12.75">
      <c r="A22" s="1">
        <v>4</v>
      </c>
      <c r="B22" s="10">
        <v>53</v>
      </c>
      <c r="C22" s="47" t="s">
        <v>451</v>
      </c>
      <c r="D22" s="48" t="s">
        <v>263</v>
      </c>
      <c r="E22" s="47" t="s">
        <v>264</v>
      </c>
      <c r="F22" s="47" t="s">
        <v>627</v>
      </c>
      <c r="G22" s="47" t="s">
        <v>628</v>
      </c>
      <c r="H22" s="8"/>
      <c r="I22" s="10">
        <v>9</v>
      </c>
      <c r="J22" s="11">
        <v>53.099998474121094</v>
      </c>
      <c r="K22" s="2">
        <v>53.76595344543457</v>
      </c>
      <c r="L22" s="2">
        <v>870.1300048828125</v>
      </c>
    </row>
    <row r="23" spans="1:12" ht="12.75">
      <c r="A23" s="1">
        <v>5</v>
      </c>
      <c r="B23" s="10">
        <v>273</v>
      </c>
      <c r="C23" s="47" t="s">
        <v>451</v>
      </c>
      <c r="D23" s="48" t="s">
        <v>259</v>
      </c>
      <c r="E23" s="47" t="s">
        <v>372</v>
      </c>
      <c r="F23" s="47" t="s">
        <v>629</v>
      </c>
      <c r="G23" s="47" t="s">
        <v>630</v>
      </c>
      <c r="H23" s="8"/>
      <c r="I23" s="10">
        <v>9</v>
      </c>
      <c r="J23" s="11">
        <v>53.099998474121094</v>
      </c>
      <c r="K23" s="2">
        <v>50.98823547363281</v>
      </c>
      <c r="L23" s="2">
        <v>825.1799926757812</v>
      </c>
    </row>
    <row r="24" spans="1:12" ht="12.75">
      <c r="A24" s="1">
        <v>6</v>
      </c>
      <c r="B24" s="10">
        <v>200</v>
      </c>
      <c r="C24" s="47" t="s">
        <v>451</v>
      </c>
      <c r="D24" s="48" t="s">
        <v>528</v>
      </c>
      <c r="E24" s="47" t="s">
        <v>264</v>
      </c>
      <c r="F24" s="47" t="s">
        <v>631</v>
      </c>
      <c r="G24" s="47" t="s">
        <v>847</v>
      </c>
      <c r="H24" s="8"/>
      <c r="I24" s="10">
        <v>9</v>
      </c>
      <c r="J24" s="11">
        <v>53.099998474121094</v>
      </c>
      <c r="K24" s="2">
        <v>50.66498336791992</v>
      </c>
      <c r="L24" s="2">
        <v>819.9500122070312</v>
      </c>
    </row>
    <row r="25" spans="1:12" ht="12.75">
      <c r="A25" s="1">
        <v>7</v>
      </c>
      <c r="B25" s="10">
        <v>59</v>
      </c>
      <c r="C25" s="47" t="s">
        <v>451</v>
      </c>
      <c r="D25" s="48" t="s">
        <v>266</v>
      </c>
      <c r="E25" s="47" t="s">
        <v>443</v>
      </c>
      <c r="F25" s="47" t="s">
        <v>848</v>
      </c>
      <c r="G25" s="47" t="s">
        <v>849</v>
      </c>
      <c r="H25" s="8"/>
      <c r="I25" s="10">
        <v>8</v>
      </c>
      <c r="J25" s="11">
        <v>47.20000076293945</v>
      </c>
      <c r="K25" s="2">
        <v>49.7722583770752</v>
      </c>
      <c r="L25" s="2">
        <v>805.5</v>
      </c>
    </row>
    <row r="26" spans="1:12" ht="12.75">
      <c r="A26" s="1">
        <v>8</v>
      </c>
      <c r="B26" s="10">
        <v>115</v>
      </c>
      <c r="C26" s="47" t="s">
        <v>451</v>
      </c>
      <c r="D26" s="48" t="s">
        <v>534</v>
      </c>
      <c r="E26" s="47" t="s">
        <v>425</v>
      </c>
      <c r="F26" s="47" t="s">
        <v>850</v>
      </c>
      <c r="G26" s="47" t="s">
        <v>851</v>
      </c>
      <c r="H26" s="8"/>
      <c r="I26" s="10">
        <v>8</v>
      </c>
      <c r="J26" s="11">
        <v>47.20000076293945</v>
      </c>
      <c r="K26" s="2">
        <v>45.61157455444336</v>
      </c>
      <c r="L26" s="2">
        <v>738.1599731445312</v>
      </c>
    </row>
    <row r="27" spans="1:12" ht="12.75">
      <c r="A27" s="1">
        <v>9</v>
      </c>
      <c r="B27" s="10">
        <v>373</v>
      </c>
      <c r="C27" s="47" t="s">
        <v>451</v>
      </c>
      <c r="D27" s="48" t="s">
        <v>532</v>
      </c>
      <c r="E27" s="47" t="s">
        <v>246</v>
      </c>
      <c r="F27" s="47" t="s">
        <v>852</v>
      </c>
      <c r="G27" s="47" t="s">
        <v>853</v>
      </c>
      <c r="H27" s="8"/>
      <c r="I27" s="10">
        <v>7</v>
      </c>
      <c r="J27" s="11">
        <v>41.29999923706055</v>
      </c>
      <c r="K27" s="2">
        <v>43.91358947753906</v>
      </c>
      <c r="L27" s="2">
        <v>710.6799926757812</v>
      </c>
    </row>
    <row r="28" spans="1:12" ht="12.75">
      <c r="A28" s="1">
        <v>10</v>
      </c>
      <c r="B28" s="10">
        <v>149</v>
      </c>
      <c r="C28" s="47" t="s">
        <v>451</v>
      </c>
      <c r="D28" s="48" t="s">
        <v>539</v>
      </c>
      <c r="E28" s="47" t="s">
        <v>264</v>
      </c>
      <c r="F28" s="47" t="s">
        <v>854</v>
      </c>
      <c r="G28" s="47" t="s">
        <v>855</v>
      </c>
      <c r="H28" s="8"/>
      <c r="I28" s="10">
        <v>7</v>
      </c>
      <c r="J28" s="11">
        <v>41.29999923706055</v>
      </c>
      <c r="K28" s="2">
        <v>41.90282020568848</v>
      </c>
      <c r="L28" s="2">
        <v>678.1400146484375</v>
      </c>
    </row>
    <row r="29" spans="1:12" ht="12.75">
      <c r="A29" s="1" t="s">
        <v>360</v>
      </c>
      <c r="B29" s="10">
        <v>73</v>
      </c>
      <c r="C29" s="47" t="s">
        <v>451</v>
      </c>
      <c r="D29" s="48" t="s">
        <v>536</v>
      </c>
      <c r="E29" s="47" t="s">
        <v>246</v>
      </c>
      <c r="F29" s="47" t="s">
        <v>856</v>
      </c>
      <c r="G29" s="47" t="s">
        <v>857</v>
      </c>
      <c r="H29" s="8" t="s">
        <v>361</v>
      </c>
      <c r="I29" s="10">
        <v>3</v>
      </c>
      <c r="J29" s="11">
        <v>0</v>
      </c>
      <c r="K29" s="2">
        <v>0</v>
      </c>
      <c r="L29" s="2">
        <v>0</v>
      </c>
    </row>
    <row r="30" spans="1:12" ht="12.75">
      <c r="A30" s="1" t="s">
        <v>360</v>
      </c>
      <c r="B30" s="10">
        <v>85</v>
      </c>
      <c r="C30" s="47" t="s">
        <v>451</v>
      </c>
      <c r="D30" s="48" t="s">
        <v>530</v>
      </c>
      <c r="E30" s="47" t="s">
        <v>372</v>
      </c>
      <c r="F30" s="47" t="s">
        <v>858</v>
      </c>
      <c r="G30" s="47" t="s">
        <v>857</v>
      </c>
      <c r="H30" s="8" t="s">
        <v>361</v>
      </c>
      <c r="I30" s="10">
        <v>3</v>
      </c>
      <c r="J30" s="11">
        <v>0</v>
      </c>
      <c r="K30" s="2">
        <v>0</v>
      </c>
      <c r="L30" s="2">
        <v>0</v>
      </c>
    </row>
    <row r="31" spans="1:12" ht="12.75">
      <c r="A31" s="1" t="s">
        <v>360</v>
      </c>
      <c r="B31" s="10">
        <v>52</v>
      </c>
      <c r="C31" s="47" t="s">
        <v>451</v>
      </c>
      <c r="D31" s="48" t="s">
        <v>365</v>
      </c>
      <c r="E31" s="47" t="s">
        <v>443</v>
      </c>
      <c r="F31" s="47" t="s">
        <v>859</v>
      </c>
      <c r="G31" s="47" t="s">
        <v>857</v>
      </c>
      <c r="H31" s="8" t="s">
        <v>361</v>
      </c>
      <c r="I31" s="10">
        <v>2</v>
      </c>
      <c r="J31" s="11">
        <v>0</v>
      </c>
      <c r="K31" s="2">
        <v>0</v>
      </c>
      <c r="L31" s="2">
        <v>0</v>
      </c>
    </row>
    <row r="32" spans="1:12" ht="12.75">
      <c r="A32" s="1" t="s">
        <v>360</v>
      </c>
      <c r="B32" s="10">
        <v>96</v>
      </c>
      <c r="C32" s="47" t="s">
        <v>451</v>
      </c>
      <c r="D32" s="48" t="s">
        <v>327</v>
      </c>
      <c r="E32" s="47" t="s">
        <v>443</v>
      </c>
      <c r="F32" s="47" t="s">
        <v>857</v>
      </c>
      <c r="G32" s="47" t="s">
        <v>857</v>
      </c>
      <c r="H32" s="8" t="s">
        <v>860</v>
      </c>
      <c r="I32" s="10">
        <v>0</v>
      </c>
      <c r="J32" s="11">
        <v>0</v>
      </c>
      <c r="K32" s="2">
        <v>0</v>
      </c>
      <c r="L32" s="2">
        <v>0</v>
      </c>
    </row>
    <row r="34" spans="1:17" ht="16.5">
      <c r="A34" s="5" t="s">
        <v>430</v>
      </c>
      <c r="B34" s="14" t="s">
        <v>253</v>
      </c>
      <c r="C34" s="5" t="s">
        <v>431</v>
      </c>
      <c r="D34" s="14" t="s">
        <v>618</v>
      </c>
      <c r="E34" s="5" t="s">
        <v>433</v>
      </c>
      <c r="F34" s="14" t="s">
        <v>619</v>
      </c>
      <c r="H34" s="6"/>
      <c r="I34" s="6"/>
      <c r="Q34" s="12"/>
    </row>
    <row r="35" spans="1:13" ht="16.5">
      <c r="A35" s="5" t="s">
        <v>247</v>
      </c>
      <c r="B35" s="14" t="s">
        <v>434</v>
      </c>
      <c r="C35" s="1"/>
      <c r="D35" s="7"/>
      <c r="E35" s="7" t="s">
        <v>435</v>
      </c>
      <c r="F35" s="15" t="s">
        <v>620</v>
      </c>
      <c r="G35" s="1"/>
      <c r="H35" s="1"/>
      <c r="I35" s="8"/>
      <c r="K35" s="8"/>
      <c r="M35" s="12"/>
    </row>
    <row r="36" spans="1:14" ht="15">
      <c r="A36" s="9" t="s">
        <v>217</v>
      </c>
      <c r="B36" s="9" t="s">
        <v>218</v>
      </c>
      <c r="C36" s="9" t="s">
        <v>247</v>
      </c>
      <c r="D36" s="9" t="s">
        <v>219</v>
      </c>
      <c r="E36" s="9" t="s">
        <v>248</v>
      </c>
      <c r="F36" s="9" t="s">
        <v>220</v>
      </c>
      <c r="G36" s="9" t="s">
        <v>621</v>
      </c>
      <c r="H36" s="9" t="s">
        <v>221</v>
      </c>
      <c r="I36" s="9" t="s">
        <v>222</v>
      </c>
      <c r="J36" s="9" t="s">
        <v>223</v>
      </c>
      <c r="K36" s="9" t="s">
        <v>224</v>
      </c>
      <c r="L36" s="9" t="s">
        <v>225</v>
      </c>
      <c r="N36" s="13"/>
    </row>
    <row r="37" spans="1:12" ht="12.75">
      <c r="A37" s="1">
        <v>1</v>
      </c>
      <c r="B37" s="10">
        <v>3</v>
      </c>
      <c r="C37" s="47" t="s">
        <v>226</v>
      </c>
      <c r="D37" s="48" t="s">
        <v>445</v>
      </c>
      <c r="E37" s="47" t="s">
        <v>264</v>
      </c>
      <c r="F37" s="47" t="s">
        <v>861</v>
      </c>
      <c r="G37" s="47" t="s">
        <v>861</v>
      </c>
      <c r="H37" s="8" t="s">
        <v>608</v>
      </c>
      <c r="I37" s="10">
        <v>11</v>
      </c>
      <c r="J37" s="11">
        <v>64.9000015258789</v>
      </c>
      <c r="K37" s="2">
        <v>69.5141990661621</v>
      </c>
      <c r="L37" s="2">
        <v>1000</v>
      </c>
    </row>
    <row r="38" spans="1:12" ht="12.75">
      <c r="A38" s="1">
        <v>2</v>
      </c>
      <c r="B38" s="10">
        <v>72</v>
      </c>
      <c r="C38" s="47" t="s">
        <v>226</v>
      </c>
      <c r="D38" s="48" t="s">
        <v>446</v>
      </c>
      <c r="E38" s="47" t="s">
        <v>443</v>
      </c>
      <c r="F38" s="47" t="s">
        <v>648</v>
      </c>
      <c r="G38" s="47" t="s">
        <v>649</v>
      </c>
      <c r="H38" s="49"/>
      <c r="I38" s="10">
        <v>10</v>
      </c>
      <c r="J38" s="11">
        <v>59</v>
      </c>
      <c r="K38" s="2">
        <v>63.126548767089844</v>
      </c>
      <c r="L38" s="2">
        <v>908.0999755859375</v>
      </c>
    </row>
    <row r="39" spans="1:12" ht="12.75">
      <c r="A39" s="1">
        <v>3</v>
      </c>
      <c r="B39" s="10">
        <v>21</v>
      </c>
      <c r="C39" s="47" t="s">
        <v>226</v>
      </c>
      <c r="D39" s="48" t="s">
        <v>447</v>
      </c>
      <c r="E39" s="47" t="s">
        <v>443</v>
      </c>
      <c r="F39" s="47" t="s">
        <v>650</v>
      </c>
      <c r="G39" s="47" t="s">
        <v>651</v>
      </c>
      <c r="H39" s="8"/>
      <c r="I39" s="10">
        <v>10</v>
      </c>
      <c r="J39" s="11">
        <v>59</v>
      </c>
      <c r="K39" s="2">
        <v>62.52668151855469</v>
      </c>
      <c r="L39" s="2">
        <v>899.469970703125</v>
      </c>
    </row>
    <row r="40" spans="1:12" ht="12.75">
      <c r="A40" s="1">
        <v>4</v>
      </c>
      <c r="B40" s="10">
        <v>193</v>
      </c>
      <c r="C40" s="47" t="s">
        <v>226</v>
      </c>
      <c r="D40" s="48" t="s">
        <v>363</v>
      </c>
      <c r="E40" s="47" t="s">
        <v>246</v>
      </c>
      <c r="F40" s="47" t="s">
        <v>652</v>
      </c>
      <c r="G40" s="47" t="s">
        <v>653</v>
      </c>
      <c r="H40" s="8"/>
      <c r="I40" s="10">
        <v>10</v>
      </c>
      <c r="J40" s="11">
        <v>59</v>
      </c>
      <c r="K40" s="2">
        <v>60.679131317138676</v>
      </c>
      <c r="L40" s="2">
        <v>872.9000244140625</v>
      </c>
    </row>
    <row r="41" spans="1:12" ht="12.75">
      <c r="A41" s="1">
        <v>5</v>
      </c>
      <c r="B41" s="10">
        <v>13</v>
      </c>
      <c r="C41" s="47" t="s">
        <v>226</v>
      </c>
      <c r="D41" s="48" t="s">
        <v>472</v>
      </c>
      <c r="E41" s="47" t="s">
        <v>448</v>
      </c>
      <c r="F41" s="47" t="s">
        <v>654</v>
      </c>
      <c r="G41" s="47" t="s">
        <v>655</v>
      </c>
      <c r="H41" s="8" t="s">
        <v>824</v>
      </c>
      <c r="I41" s="10">
        <v>9</v>
      </c>
      <c r="J41" s="11">
        <v>53.099998474121094</v>
      </c>
      <c r="K41" s="2">
        <v>56.916571426391606</v>
      </c>
      <c r="L41" s="2">
        <v>818.77001953125</v>
      </c>
    </row>
    <row r="42" spans="1:12" ht="12.75">
      <c r="A42" s="1">
        <v>6</v>
      </c>
      <c r="B42" s="10">
        <v>43</v>
      </c>
      <c r="C42" s="47" t="s">
        <v>226</v>
      </c>
      <c r="D42" s="48" t="s">
        <v>370</v>
      </c>
      <c r="E42" s="47" t="s">
        <v>246</v>
      </c>
      <c r="F42" s="47" t="s">
        <v>696</v>
      </c>
      <c r="G42" s="47" t="s">
        <v>697</v>
      </c>
      <c r="H42" s="8" t="s">
        <v>825</v>
      </c>
      <c r="I42" s="10">
        <v>10</v>
      </c>
      <c r="J42" s="11">
        <v>59</v>
      </c>
      <c r="K42" s="2">
        <v>56.8898609161377</v>
      </c>
      <c r="L42" s="2">
        <v>818.3900146484375</v>
      </c>
    </row>
    <row r="43" spans="1:12" ht="12.75">
      <c r="A43" s="1">
        <v>7</v>
      </c>
      <c r="B43" s="10">
        <v>1</v>
      </c>
      <c r="C43" s="47" t="s">
        <v>226</v>
      </c>
      <c r="D43" s="48" t="s">
        <v>474</v>
      </c>
      <c r="E43" s="47" t="s">
        <v>443</v>
      </c>
      <c r="F43" s="47" t="s">
        <v>698</v>
      </c>
      <c r="G43" s="47" t="s">
        <v>699</v>
      </c>
      <c r="H43" s="8"/>
      <c r="I43" s="10">
        <v>9</v>
      </c>
      <c r="J43" s="11">
        <v>53.099998474121094</v>
      </c>
      <c r="K43" s="2">
        <v>55.92858810424805</v>
      </c>
      <c r="L43" s="2">
        <v>804.5599975585938</v>
      </c>
    </row>
    <row r="44" spans="1:12" ht="12.75">
      <c r="A44" s="1">
        <v>8</v>
      </c>
      <c r="B44" s="10">
        <v>48</v>
      </c>
      <c r="C44" s="47" t="s">
        <v>226</v>
      </c>
      <c r="D44" s="48" t="s">
        <v>479</v>
      </c>
      <c r="E44" s="47" t="s">
        <v>425</v>
      </c>
      <c r="F44" s="47" t="s">
        <v>700</v>
      </c>
      <c r="G44" s="47" t="s">
        <v>701</v>
      </c>
      <c r="H44" s="8"/>
      <c r="I44" s="10">
        <v>8</v>
      </c>
      <c r="J44" s="11">
        <v>47.20000076293945</v>
      </c>
      <c r="K44" s="2">
        <v>44.482492446899414</v>
      </c>
      <c r="L44" s="2">
        <v>639.9000244140625</v>
      </c>
    </row>
    <row r="45" spans="1:12" ht="12.75">
      <c r="A45" s="1">
        <v>9</v>
      </c>
      <c r="B45" s="10">
        <v>925</v>
      </c>
      <c r="C45" s="47" t="s">
        <v>226</v>
      </c>
      <c r="D45" s="48" t="s">
        <v>477</v>
      </c>
      <c r="E45" s="47" t="s">
        <v>264</v>
      </c>
      <c r="F45" s="47" t="s">
        <v>702</v>
      </c>
      <c r="G45" s="47" t="s">
        <v>703</v>
      </c>
      <c r="H45" s="8"/>
      <c r="I45" s="10">
        <v>7</v>
      </c>
      <c r="J45" s="11">
        <v>41.29999923706055</v>
      </c>
      <c r="K45" s="2">
        <v>42.58805122375488</v>
      </c>
      <c r="L45" s="2">
        <v>612.6500244140625</v>
      </c>
    </row>
    <row r="46" spans="1:12" ht="12.75">
      <c r="A46" s="1">
        <v>10</v>
      </c>
      <c r="B46" s="10">
        <v>178</v>
      </c>
      <c r="C46" s="47" t="s">
        <v>226</v>
      </c>
      <c r="D46" s="48" t="s">
        <v>371</v>
      </c>
      <c r="E46" s="47" t="s">
        <v>372</v>
      </c>
      <c r="F46" s="47" t="s">
        <v>704</v>
      </c>
      <c r="G46" s="47" t="s">
        <v>705</v>
      </c>
      <c r="H46" s="8"/>
      <c r="I46" s="10">
        <v>7</v>
      </c>
      <c r="J46" s="11">
        <v>41.29999923706055</v>
      </c>
      <c r="K46" s="2">
        <v>39.01798896789551</v>
      </c>
      <c r="L46" s="2">
        <v>561.2899780273438</v>
      </c>
    </row>
    <row r="47" spans="1:12" ht="12.75">
      <c r="A47" s="1" t="s">
        <v>360</v>
      </c>
      <c r="B47" s="10">
        <v>7</v>
      </c>
      <c r="C47" s="47" t="s">
        <v>226</v>
      </c>
      <c r="D47" s="48" t="s">
        <v>444</v>
      </c>
      <c r="E47" s="47" t="s">
        <v>246</v>
      </c>
      <c r="F47" s="47" t="s">
        <v>706</v>
      </c>
      <c r="G47" s="47" t="s">
        <v>857</v>
      </c>
      <c r="H47" s="8" t="s">
        <v>361</v>
      </c>
      <c r="I47" s="10">
        <v>6</v>
      </c>
      <c r="J47" s="11">
        <v>0</v>
      </c>
      <c r="K47" s="2">
        <v>0</v>
      </c>
      <c r="L47" s="2">
        <v>0</v>
      </c>
    </row>
    <row r="49" spans="1:17" ht="16.5">
      <c r="A49" s="5" t="s">
        <v>430</v>
      </c>
      <c r="B49" s="14" t="s">
        <v>253</v>
      </c>
      <c r="C49" s="5" t="s">
        <v>431</v>
      </c>
      <c r="D49" s="14" t="s">
        <v>618</v>
      </c>
      <c r="E49" s="5" t="s">
        <v>433</v>
      </c>
      <c r="F49" s="14" t="s">
        <v>707</v>
      </c>
      <c r="H49" s="6"/>
      <c r="I49" s="6"/>
      <c r="Q49" s="12"/>
    </row>
    <row r="50" spans="1:13" ht="16.5">
      <c r="A50" s="5" t="s">
        <v>247</v>
      </c>
      <c r="B50" s="14" t="s">
        <v>482</v>
      </c>
      <c r="C50" s="1"/>
      <c r="D50" s="7"/>
      <c r="E50" s="7" t="s">
        <v>435</v>
      </c>
      <c r="F50" s="15" t="s">
        <v>708</v>
      </c>
      <c r="G50" s="1"/>
      <c r="H50" s="1"/>
      <c r="I50" s="8"/>
      <c r="K50" s="8"/>
      <c r="M50" s="12"/>
    </row>
    <row r="51" spans="1:14" ht="15">
      <c r="A51" s="9" t="s">
        <v>217</v>
      </c>
      <c r="B51" s="9" t="s">
        <v>218</v>
      </c>
      <c r="C51" s="9" t="s">
        <v>247</v>
      </c>
      <c r="D51" s="9" t="s">
        <v>219</v>
      </c>
      <c r="E51" s="9" t="s">
        <v>248</v>
      </c>
      <c r="F51" s="9" t="s">
        <v>220</v>
      </c>
      <c r="G51" s="9" t="s">
        <v>621</v>
      </c>
      <c r="H51" s="9" t="s">
        <v>221</v>
      </c>
      <c r="I51" s="9" t="s">
        <v>222</v>
      </c>
      <c r="J51" s="9" t="s">
        <v>223</v>
      </c>
      <c r="K51" s="9" t="s">
        <v>224</v>
      </c>
      <c r="L51" s="9" t="s">
        <v>225</v>
      </c>
      <c r="N51" s="13"/>
    </row>
    <row r="52" spans="1:12" ht="12.75">
      <c r="A52" s="1">
        <v>1</v>
      </c>
      <c r="B52" s="10">
        <v>11</v>
      </c>
      <c r="C52" s="47" t="s">
        <v>362</v>
      </c>
      <c r="D52" s="48" t="s">
        <v>484</v>
      </c>
      <c r="E52" s="47" t="s">
        <v>448</v>
      </c>
      <c r="F52" s="47" t="s">
        <v>709</v>
      </c>
      <c r="G52" s="47" t="s">
        <v>709</v>
      </c>
      <c r="H52" s="8"/>
      <c r="I52" s="10">
        <v>7</v>
      </c>
      <c r="J52" s="11">
        <v>41.29999923706055</v>
      </c>
      <c r="K52" s="2">
        <v>65.47269973754884</v>
      </c>
      <c r="L52" s="2">
        <v>1000</v>
      </c>
    </row>
    <row r="53" spans="1:12" ht="12.75">
      <c r="A53" s="1">
        <v>2</v>
      </c>
      <c r="B53" s="10">
        <v>21</v>
      </c>
      <c r="C53" s="47" t="s">
        <v>362</v>
      </c>
      <c r="D53" s="48" t="s">
        <v>271</v>
      </c>
      <c r="E53" s="47" t="s">
        <v>443</v>
      </c>
      <c r="F53" s="47" t="s">
        <v>710</v>
      </c>
      <c r="G53" s="47" t="s">
        <v>710</v>
      </c>
      <c r="H53" s="49"/>
      <c r="I53" s="10">
        <v>7</v>
      </c>
      <c r="J53" s="11">
        <v>41.29999923706055</v>
      </c>
      <c r="K53" s="2">
        <v>57.287291336059575</v>
      </c>
      <c r="L53" s="2">
        <v>874.969970703125</v>
      </c>
    </row>
    <row r="54" spans="1:12" ht="12.75">
      <c r="A54" s="1">
        <v>3</v>
      </c>
      <c r="B54" s="10">
        <v>110</v>
      </c>
      <c r="C54" s="47" t="s">
        <v>362</v>
      </c>
      <c r="D54" s="48" t="s">
        <v>273</v>
      </c>
      <c r="E54" s="47" t="s">
        <v>443</v>
      </c>
      <c r="F54" s="47" t="s">
        <v>711</v>
      </c>
      <c r="G54" s="47" t="s">
        <v>712</v>
      </c>
      <c r="H54" s="8"/>
      <c r="I54" s="10">
        <v>6</v>
      </c>
      <c r="J54" s="11">
        <v>35.400001525878906</v>
      </c>
      <c r="K54" s="2">
        <v>54.87568244934082</v>
      </c>
      <c r="L54" s="2">
        <v>838.1400146484375</v>
      </c>
    </row>
    <row r="55" spans="1:12" ht="12.75">
      <c r="A55" s="1">
        <v>4</v>
      </c>
      <c r="B55" s="10">
        <v>111</v>
      </c>
      <c r="C55" s="47" t="s">
        <v>362</v>
      </c>
      <c r="D55" s="48" t="s">
        <v>268</v>
      </c>
      <c r="E55" s="47" t="s">
        <v>246</v>
      </c>
      <c r="F55" s="47" t="s">
        <v>713</v>
      </c>
      <c r="G55" s="47" t="s">
        <v>714</v>
      </c>
      <c r="H55" s="8" t="s">
        <v>826</v>
      </c>
      <c r="I55" s="10">
        <v>6</v>
      </c>
      <c r="J55" s="11">
        <v>35.400001525878906</v>
      </c>
      <c r="K55" s="2">
        <v>45.70444679260254</v>
      </c>
      <c r="L55" s="2">
        <v>698.0599975585938</v>
      </c>
    </row>
    <row r="56" spans="1:12" ht="12.75">
      <c r="A56" s="1">
        <v>5</v>
      </c>
      <c r="B56" s="10">
        <v>40</v>
      </c>
      <c r="C56" s="47" t="s">
        <v>362</v>
      </c>
      <c r="D56" s="48" t="s">
        <v>275</v>
      </c>
      <c r="E56" s="47" t="s">
        <v>372</v>
      </c>
      <c r="F56" s="47" t="s">
        <v>715</v>
      </c>
      <c r="G56" s="47" t="s">
        <v>755</v>
      </c>
      <c r="H56" s="8"/>
      <c r="I56" s="10">
        <v>4</v>
      </c>
      <c r="J56" s="11">
        <v>23.600000381469727</v>
      </c>
      <c r="K56" s="2">
        <v>32.072116470336915</v>
      </c>
      <c r="L56" s="2">
        <v>489.8500061035156</v>
      </c>
    </row>
    <row r="57" spans="1:12" ht="12.75">
      <c r="A57" s="1" t="s">
        <v>360</v>
      </c>
      <c r="B57" s="10">
        <v>1</v>
      </c>
      <c r="C57" s="47" t="s">
        <v>362</v>
      </c>
      <c r="D57" s="48" t="s">
        <v>364</v>
      </c>
      <c r="E57" s="47" t="s">
        <v>366</v>
      </c>
      <c r="F57" s="47" t="s">
        <v>857</v>
      </c>
      <c r="G57" s="47" t="s">
        <v>857</v>
      </c>
      <c r="H57" s="8" t="s">
        <v>860</v>
      </c>
      <c r="I57" s="10">
        <v>0</v>
      </c>
      <c r="J57" s="11">
        <v>0</v>
      </c>
      <c r="K57" s="2">
        <v>0</v>
      </c>
      <c r="L57" s="2">
        <v>0</v>
      </c>
    </row>
    <row r="58" spans="1:17" ht="16.5">
      <c r="A58" s="5" t="s">
        <v>430</v>
      </c>
      <c r="B58" s="14" t="s">
        <v>253</v>
      </c>
      <c r="C58" s="5" t="s">
        <v>431</v>
      </c>
      <c r="D58" s="14" t="s">
        <v>618</v>
      </c>
      <c r="E58" s="5" t="s">
        <v>433</v>
      </c>
      <c r="F58" s="14" t="s">
        <v>707</v>
      </c>
      <c r="H58" s="6"/>
      <c r="I58" s="6"/>
      <c r="Q58" s="12"/>
    </row>
    <row r="59" spans="1:13" ht="16.5">
      <c r="A59" s="5" t="s">
        <v>247</v>
      </c>
      <c r="B59" s="14" t="s">
        <v>278</v>
      </c>
      <c r="C59" s="1"/>
      <c r="D59" s="7"/>
      <c r="E59" s="7" t="s">
        <v>435</v>
      </c>
      <c r="F59" s="15" t="s">
        <v>708</v>
      </c>
      <c r="G59" s="1"/>
      <c r="H59" s="1"/>
      <c r="I59" s="8"/>
      <c r="K59" s="8"/>
      <c r="M59" s="12"/>
    </row>
    <row r="60" spans="1:14" ht="15">
      <c r="A60" s="9" t="s">
        <v>217</v>
      </c>
      <c r="B60" s="9" t="s">
        <v>218</v>
      </c>
      <c r="C60" s="9" t="s">
        <v>247</v>
      </c>
      <c r="D60" s="9" t="s">
        <v>219</v>
      </c>
      <c r="E60" s="9" t="s">
        <v>248</v>
      </c>
      <c r="F60" s="9" t="s">
        <v>220</v>
      </c>
      <c r="G60" s="9" t="s">
        <v>621</v>
      </c>
      <c r="H60" s="9" t="s">
        <v>221</v>
      </c>
      <c r="I60" s="9" t="s">
        <v>222</v>
      </c>
      <c r="J60" s="9" t="s">
        <v>223</v>
      </c>
      <c r="K60" s="9" t="s">
        <v>224</v>
      </c>
      <c r="L60" s="9" t="s">
        <v>225</v>
      </c>
      <c r="N60" s="13"/>
    </row>
    <row r="61" spans="1:12" ht="12.75">
      <c r="A61" s="1">
        <v>1</v>
      </c>
      <c r="B61" s="10">
        <v>71</v>
      </c>
      <c r="C61" s="47" t="s">
        <v>373</v>
      </c>
      <c r="D61" s="48" t="s">
        <v>279</v>
      </c>
      <c r="E61" s="47" t="s">
        <v>443</v>
      </c>
      <c r="F61" s="47" t="s">
        <v>756</v>
      </c>
      <c r="G61" s="47" t="s">
        <v>756</v>
      </c>
      <c r="H61" s="8"/>
      <c r="I61" s="10">
        <v>8</v>
      </c>
      <c r="J61" s="11">
        <v>47.20000076293945</v>
      </c>
      <c r="K61" s="2">
        <v>74.25891952514648</v>
      </c>
      <c r="L61" s="2">
        <v>1000</v>
      </c>
    </row>
    <row r="62" spans="1:12" ht="12.75">
      <c r="A62" s="1">
        <v>2</v>
      </c>
      <c r="B62" s="10">
        <v>7</v>
      </c>
      <c r="C62" s="47" t="s">
        <v>373</v>
      </c>
      <c r="D62" s="48" t="s">
        <v>507</v>
      </c>
      <c r="E62" s="47" t="s">
        <v>246</v>
      </c>
      <c r="F62" s="47" t="s">
        <v>757</v>
      </c>
      <c r="G62" s="47" t="s">
        <v>757</v>
      </c>
      <c r="H62" s="49"/>
      <c r="I62" s="10">
        <v>8</v>
      </c>
      <c r="J62" s="11">
        <v>47.20000076293945</v>
      </c>
      <c r="K62" s="2">
        <v>72.33778152465821</v>
      </c>
      <c r="L62" s="2">
        <v>974.1199951171875</v>
      </c>
    </row>
    <row r="63" spans="1:12" ht="12.75">
      <c r="A63" s="1">
        <v>3</v>
      </c>
      <c r="B63" s="10">
        <v>5</v>
      </c>
      <c r="C63" s="47" t="s">
        <v>373</v>
      </c>
      <c r="D63" s="48" t="s">
        <v>503</v>
      </c>
      <c r="E63" s="47" t="s">
        <v>443</v>
      </c>
      <c r="F63" s="47" t="s">
        <v>758</v>
      </c>
      <c r="G63" s="47" t="s">
        <v>758</v>
      </c>
      <c r="H63" s="8"/>
      <c r="I63" s="10">
        <v>8</v>
      </c>
      <c r="J63" s="11">
        <v>47.20000076293945</v>
      </c>
      <c r="K63" s="2">
        <v>70.70837173461915</v>
      </c>
      <c r="L63" s="2">
        <v>952.1799926757812</v>
      </c>
    </row>
    <row r="64" spans="1:12" ht="12.75">
      <c r="A64" s="1">
        <v>4</v>
      </c>
      <c r="B64" s="10">
        <v>43</v>
      </c>
      <c r="C64" s="47" t="s">
        <v>373</v>
      </c>
      <c r="D64" s="48" t="s">
        <v>337</v>
      </c>
      <c r="E64" s="47" t="s">
        <v>246</v>
      </c>
      <c r="F64" s="47" t="s">
        <v>759</v>
      </c>
      <c r="G64" s="47" t="s">
        <v>759</v>
      </c>
      <c r="H64" s="8"/>
      <c r="I64" s="10">
        <v>8</v>
      </c>
      <c r="J64" s="11">
        <v>47.20000076293945</v>
      </c>
      <c r="K64" s="2">
        <v>69.72964782714844</v>
      </c>
      <c r="L64" s="2">
        <v>939</v>
      </c>
    </row>
    <row r="65" spans="1:12" ht="12.75">
      <c r="A65" s="1">
        <v>5</v>
      </c>
      <c r="B65" s="10">
        <v>224</v>
      </c>
      <c r="C65" s="47" t="s">
        <v>373</v>
      </c>
      <c r="D65" s="48" t="s">
        <v>283</v>
      </c>
      <c r="E65" s="47" t="s">
        <v>264</v>
      </c>
      <c r="F65" s="47" t="s">
        <v>760</v>
      </c>
      <c r="G65" s="47" t="s">
        <v>760</v>
      </c>
      <c r="H65" s="8"/>
      <c r="I65" s="10">
        <v>8</v>
      </c>
      <c r="J65" s="11">
        <v>47.20000076293945</v>
      </c>
      <c r="K65" s="2">
        <v>69.41346817016601</v>
      </c>
      <c r="L65" s="2">
        <v>934.739990234375</v>
      </c>
    </row>
    <row r="66" spans="1:12" ht="12.75">
      <c r="A66" s="1">
        <v>6</v>
      </c>
      <c r="B66" s="10">
        <v>10</v>
      </c>
      <c r="C66" s="47" t="s">
        <v>373</v>
      </c>
      <c r="D66" s="48" t="s">
        <v>505</v>
      </c>
      <c r="E66" s="47" t="s">
        <v>448</v>
      </c>
      <c r="F66" s="47" t="s">
        <v>721</v>
      </c>
      <c r="G66" s="47" t="s">
        <v>721</v>
      </c>
      <c r="H66" s="8"/>
      <c r="I66" s="10">
        <v>8</v>
      </c>
      <c r="J66" s="11">
        <v>47.20000076293945</v>
      </c>
      <c r="K66" s="2">
        <v>66.63947525024415</v>
      </c>
      <c r="L66" s="2">
        <v>897.3900146484375</v>
      </c>
    </row>
    <row r="67" spans="1:12" ht="12.75">
      <c r="A67" s="1">
        <v>7</v>
      </c>
      <c r="B67" s="10">
        <v>38</v>
      </c>
      <c r="C67" s="47" t="s">
        <v>373</v>
      </c>
      <c r="D67" s="48" t="s">
        <v>339</v>
      </c>
      <c r="E67" s="47" t="s">
        <v>264</v>
      </c>
      <c r="F67" s="47" t="s">
        <v>722</v>
      </c>
      <c r="G67" s="47" t="s">
        <v>722</v>
      </c>
      <c r="H67" s="8"/>
      <c r="I67" s="10">
        <v>8</v>
      </c>
      <c r="J67" s="11">
        <v>47.20000076293945</v>
      </c>
      <c r="K67" s="2">
        <v>63.404640197753906</v>
      </c>
      <c r="L67" s="2">
        <v>853.8300170898438</v>
      </c>
    </row>
    <row r="68" spans="1:12" ht="12.75">
      <c r="A68" s="1">
        <v>8</v>
      </c>
      <c r="B68" s="10">
        <v>32</v>
      </c>
      <c r="C68" s="47" t="s">
        <v>373</v>
      </c>
      <c r="D68" s="48" t="s">
        <v>335</v>
      </c>
      <c r="E68" s="47" t="s">
        <v>448</v>
      </c>
      <c r="F68" s="47" t="s">
        <v>723</v>
      </c>
      <c r="G68" s="47" t="s">
        <v>724</v>
      </c>
      <c r="H68" s="8"/>
      <c r="I68" s="10">
        <v>7</v>
      </c>
      <c r="J68" s="11">
        <v>41.29999923706055</v>
      </c>
      <c r="K68" s="2">
        <v>59.54512252807617</v>
      </c>
      <c r="L68" s="2">
        <v>801.8499755859375</v>
      </c>
    </row>
    <row r="69" spans="1:12" ht="12.75">
      <c r="A69" s="1">
        <v>9</v>
      </c>
      <c r="B69" s="10">
        <v>163</v>
      </c>
      <c r="C69" s="47" t="s">
        <v>373</v>
      </c>
      <c r="D69" s="48" t="s">
        <v>343</v>
      </c>
      <c r="E69" s="47" t="s">
        <v>425</v>
      </c>
      <c r="F69" s="47" t="s">
        <v>725</v>
      </c>
      <c r="G69" s="47" t="s">
        <v>726</v>
      </c>
      <c r="H69" s="8"/>
      <c r="I69" s="10">
        <v>6</v>
      </c>
      <c r="J69" s="11">
        <v>35.400001525878906</v>
      </c>
      <c r="K69" s="2">
        <v>55.03232345581055</v>
      </c>
      <c r="L69" s="2">
        <v>741.0800170898438</v>
      </c>
    </row>
    <row r="70" spans="1:12" ht="12.75">
      <c r="A70" s="1">
        <v>10</v>
      </c>
      <c r="B70" s="10">
        <v>115</v>
      </c>
      <c r="C70" s="47" t="s">
        <v>373</v>
      </c>
      <c r="D70" s="48" t="s">
        <v>341</v>
      </c>
      <c r="E70" s="47" t="s">
        <v>425</v>
      </c>
      <c r="F70" s="47" t="s">
        <v>727</v>
      </c>
      <c r="G70" s="47" t="s">
        <v>728</v>
      </c>
      <c r="H70" s="8"/>
      <c r="I70" s="10">
        <v>5</v>
      </c>
      <c r="J70" s="11">
        <v>29.5</v>
      </c>
      <c r="K70" s="2">
        <v>42.190071487426756</v>
      </c>
      <c r="L70" s="2">
        <v>568.1400146484375</v>
      </c>
    </row>
    <row r="71" spans="1:12" ht="12.75">
      <c r="A71" s="1" t="s">
        <v>360</v>
      </c>
      <c r="B71" s="10">
        <v>178</v>
      </c>
      <c r="C71" s="47" t="s">
        <v>373</v>
      </c>
      <c r="D71" s="48" t="s">
        <v>281</v>
      </c>
      <c r="E71" s="47" t="s">
        <v>372</v>
      </c>
      <c r="F71" s="47" t="s">
        <v>729</v>
      </c>
      <c r="G71" s="47" t="s">
        <v>857</v>
      </c>
      <c r="H71" s="8" t="s">
        <v>361</v>
      </c>
      <c r="I71" s="10">
        <v>4</v>
      </c>
      <c r="J71" s="11">
        <v>0</v>
      </c>
      <c r="K71" s="2">
        <v>0</v>
      </c>
      <c r="L71" s="2">
        <v>0</v>
      </c>
    </row>
    <row r="72" spans="1:12" ht="12.75">
      <c r="A72" s="1" t="s">
        <v>360</v>
      </c>
      <c r="B72" s="10">
        <v>172</v>
      </c>
      <c r="C72" s="47" t="s">
        <v>373</v>
      </c>
      <c r="D72" s="48" t="s">
        <v>345</v>
      </c>
      <c r="E72" s="47" t="s">
        <v>372</v>
      </c>
      <c r="F72" s="47" t="s">
        <v>730</v>
      </c>
      <c r="G72" s="47" t="s">
        <v>857</v>
      </c>
      <c r="H72" s="8" t="s">
        <v>361</v>
      </c>
      <c r="I72" s="10">
        <v>3</v>
      </c>
      <c r="J72" s="11">
        <v>0</v>
      </c>
      <c r="K72" s="2">
        <v>0</v>
      </c>
      <c r="L72" s="2">
        <v>0</v>
      </c>
    </row>
    <row r="73" spans="1:12" ht="12.75">
      <c r="A73" s="1"/>
      <c r="B73" s="10"/>
      <c r="C73" s="47"/>
      <c r="D73" s="48"/>
      <c r="E73" s="47"/>
      <c r="F73" s="47"/>
      <c r="G73" s="47"/>
      <c r="H73" s="8"/>
      <c r="I73" s="10"/>
      <c r="J73" s="11"/>
      <c r="K73" s="2"/>
      <c r="L73" s="2"/>
    </row>
    <row r="74" spans="1:12" ht="12.75">
      <c r="A74" s="1"/>
      <c r="B74" s="10"/>
      <c r="C74" s="47"/>
      <c r="D74" s="48"/>
      <c r="E74" s="47"/>
      <c r="F74" s="47"/>
      <c r="G74" s="47"/>
      <c r="H74" s="8"/>
      <c r="I74" s="10"/>
      <c r="J74" s="11"/>
      <c r="K74" s="2"/>
      <c r="L74" s="2"/>
    </row>
    <row r="75" spans="1:12" ht="12.75">
      <c r="A75" s="1"/>
      <c r="B75" s="10"/>
      <c r="C75" s="47"/>
      <c r="D75" s="48"/>
      <c r="E75" s="47"/>
      <c r="F75" s="47"/>
      <c r="G75" s="47"/>
      <c r="H75" s="8"/>
      <c r="I75" s="10"/>
      <c r="J75" s="11"/>
      <c r="K75" s="2"/>
      <c r="L75" s="2"/>
    </row>
    <row r="76" spans="1:12" ht="12.75">
      <c r="A76" s="1"/>
      <c r="B76" s="10"/>
      <c r="C76" s="47"/>
      <c r="D76" s="48"/>
      <c r="E76" s="47"/>
      <c r="F76" s="47"/>
      <c r="G76" s="47"/>
      <c r="H76" s="8"/>
      <c r="I76" s="10"/>
      <c r="J76" s="11"/>
      <c r="K76" s="2"/>
      <c r="L76" s="2"/>
    </row>
    <row r="77" spans="1:12" ht="12.75">
      <c r="A77" s="1"/>
      <c r="B77" s="10"/>
      <c r="C77" s="47"/>
      <c r="D77" s="48"/>
      <c r="E77" s="47"/>
      <c r="F77" s="47"/>
      <c r="G77" s="47"/>
      <c r="H77" s="8"/>
      <c r="I77" s="10"/>
      <c r="J77" s="11"/>
      <c r="K77" s="2"/>
      <c r="L77" s="2"/>
    </row>
    <row r="78" spans="1:12" ht="12.75">
      <c r="A78" s="1"/>
      <c r="B78" s="10"/>
      <c r="C78" s="47"/>
      <c r="D78" s="48"/>
      <c r="E78" s="47"/>
      <c r="F78" s="47"/>
      <c r="G78" s="47"/>
      <c r="H78" s="8"/>
      <c r="I78" s="10"/>
      <c r="J78" s="11"/>
      <c r="K78" s="2"/>
      <c r="L78" s="2"/>
    </row>
    <row r="79" spans="1:12" ht="12.75">
      <c r="A79" s="1"/>
      <c r="B79" s="10"/>
      <c r="C79" s="47"/>
      <c r="D79" s="48"/>
      <c r="E79" s="47"/>
      <c r="F79" s="47"/>
      <c r="G79" s="47"/>
      <c r="H79" s="8"/>
      <c r="I79" s="10"/>
      <c r="J79" s="11"/>
      <c r="K79" s="2"/>
      <c r="L79" s="2"/>
    </row>
    <row r="80" spans="1:12" ht="12.75">
      <c r="A80" s="1"/>
      <c r="B80" s="10"/>
      <c r="C80" s="47"/>
      <c r="D80" s="48"/>
      <c r="E80" s="47"/>
      <c r="F80" s="47"/>
      <c r="G80" s="47"/>
      <c r="H80" s="8"/>
      <c r="I80" s="10"/>
      <c r="J80" s="11"/>
      <c r="K80" s="2"/>
      <c r="L80" s="2"/>
    </row>
    <row r="81" spans="1:12" ht="12.75">
      <c r="A81" s="1"/>
      <c r="B81" s="10"/>
      <c r="C81" s="47"/>
      <c r="D81" s="48"/>
      <c r="E81" s="47"/>
      <c r="F81" s="47"/>
      <c r="G81" s="47"/>
      <c r="H81" s="8"/>
      <c r="I81" s="10"/>
      <c r="J81" s="11"/>
      <c r="K81" s="2"/>
      <c r="L81" s="2"/>
    </row>
    <row r="82" spans="1:12" ht="12.75">
      <c r="A82" s="1"/>
      <c r="B82" s="10"/>
      <c r="C82" s="47"/>
      <c r="D82" s="48"/>
      <c r="E82" s="47"/>
      <c r="F82" s="47"/>
      <c r="G82" s="47"/>
      <c r="H82" s="8"/>
      <c r="I82" s="10"/>
      <c r="J82" s="11"/>
      <c r="K82" s="2"/>
      <c r="L82" s="2"/>
    </row>
    <row r="83" spans="1:12" ht="12.75">
      <c r="A83" s="1"/>
      <c r="B83" s="10"/>
      <c r="C83" s="47"/>
      <c r="D83" s="48"/>
      <c r="E83" s="47"/>
      <c r="F83" s="47"/>
      <c r="G83" s="47"/>
      <c r="H83" s="8"/>
      <c r="I83" s="10"/>
      <c r="J83" s="11"/>
      <c r="K83" s="2"/>
      <c r="L83" s="2"/>
    </row>
    <row r="84" spans="1:12" ht="12.75">
      <c r="A84" s="1"/>
      <c r="B84" s="10"/>
      <c r="C84" s="47"/>
      <c r="D84" s="48"/>
      <c r="E84" s="47"/>
      <c r="F84" s="47"/>
      <c r="G84" s="47"/>
      <c r="H84" s="8"/>
      <c r="I84" s="10"/>
      <c r="J84" s="11"/>
      <c r="K84" s="2"/>
      <c r="L84" s="2"/>
    </row>
    <row r="85" spans="1:12" ht="12.75">
      <c r="A85" s="1"/>
      <c r="B85" s="10"/>
      <c r="C85" s="47"/>
      <c r="D85" s="48"/>
      <c r="E85" s="47"/>
      <c r="F85" s="47"/>
      <c r="G85" s="47"/>
      <c r="H85" s="8"/>
      <c r="I85" s="10"/>
      <c r="J85" s="11"/>
      <c r="K85" s="2"/>
      <c r="L85" s="2"/>
    </row>
    <row r="86" spans="1:12" ht="12.75">
      <c r="A86" s="1"/>
      <c r="B86" s="10"/>
      <c r="C86" s="47"/>
      <c r="D86" s="48"/>
      <c r="E86" s="47"/>
      <c r="F86" s="47"/>
      <c r="G86" s="47"/>
      <c r="H86" s="8"/>
      <c r="I86" s="10"/>
      <c r="J86" s="11"/>
      <c r="K86" s="2"/>
      <c r="L86" s="2"/>
    </row>
    <row r="88" spans="1:17" ht="16.5">
      <c r="A88" s="5" t="s">
        <v>430</v>
      </c>
      <c r="B88" s="14" t="s">
        <v>253</v>
      </c>
      <c r="C88" s="5" t="s">
        <v>431</v>
      </c>
      <c r="D88" s="14" t="s">
        <v>618</v>
      </c>
      <c r="E88" s="5" t="s">
        <v>433</v>
      </c>
      <c r="F88" s="14" t="s">
        <v>347</v>
      </c>
      <c r="H88" s="6"/>
      <c r="I88" s="6"/>
      <c r="Q88" s="12"/>
    </row>
    <row r="89" spans="1:13" ht="16.5">
      <c r="A89" s="5" t="s">
        <v>247</v>
      </c>
      <c r="B89" s="14" t="s">
        <v>426</v>
      </c>
      <c r="C89" s="1"/>
      <c r="D89" s="7"/>
      <c r="E89" s="7" t="s">
        <v>435</v>
      </c>
      <c r="F89" s="15" t="s">
        <v>731</v>
      </c>
      <c r="G89" s="1"/>
      <c r="H89" s="1"/>
      <c r="I89" s="8"/>
      <c r="K89" s="8"/>
      <c r="M89" s="12"/>
    </row>
    <row r="90" spans="1:14" ht="15">
      <c r="A90" s="9" t="s">
        <v>217</v>
      </c>
      <c r="B90" s="9" t="s">
        <v>218</v>
      </c>
      <c r="C90" s="9" t="s">
        <v>247</v>
      </c>
      <c r="D90" s="9" t="s">
        <v>219</v>
      </c>
      <c r="E90" s="9" t="s">
        <v>248</v>
      </c>
      <c r="F90" s="9" t="s">
        <v>220</v>
      </c>
      <c r="G90" s="9" t="s">
        <v>621</v>
      </c>
      <c r="H90" s="9" t="s">
        <v>221</v>
      </c>
      <c r="I90" s="9" t="s">
        <v>222</v>
      </c>
      <c r="J90" s="9" t="s">
        <v>223</v>
      </c>
      <c r="K90" s="9" t="s">
        <v>224</v>
      </c>
      <c r="L90" s="9" t="s">
        <v>225</v>
      </c>
      <c r="N90" s="13"/>
    </row>
    <row r="91" spans="1:12" ht="12.75">
      <c r="A91" s="1">
        <v>1</v>
      </c>
      <c r="B91" s="10">
        <v>73</v>
      </c>
      <c r="C91" s="47" t="s">
        <v>427</v>
      </c>
      <c r="D91" s="48" t="s">
        <v>395</v>
      </c>
      <c r="E91" s="47" t="s">
        <v>246</v>
      </c>
      <c r="F91" s="47" t="s">
        <v>732</v>
      </c>
      <c r="G91" s="47" t="s">
        <v>732</v>
      </c>
      <c r="H91" s="8"/>
      <c r="I91" s="10">
        <v>13</v>
      </c>
      <c r="J91" s="11">
        <v>76.69999694824219</v>
      </c>
      <c r="K91" s="2">
        <v>67.28299942016602</v>
      </c>
      <c r="L91" s="2">
        <v>1000</v>
      </c>
    </row>
    <row r="92" spans="1:12" ht="12.75">
      <c r="A92" s="1">
        <v>2</v>
      </c>
      <c r="B92" s="10">
        <v>69</v>
      </c>
      <c r="C92" s="47" t="s">
        <v>427</v>
      </c>
      <c r="D92" s="48" t="s">
        <v>409</v>
      </c>
      <c r="E92" s="47" t="s">
        <v>448</v>
      </c>
      <c r="F92" s="47" t="s">
        <v>733</v>
      </c>
      <c r="G92" s="47" t="s">
        <v>733</v>
      </c>
      <c r="H92" s="49"/>
      <c r="I92" s="10">
        <v>13</v>
      </c>
      <c r="J92" s="11">
        <v>76.69999694824219</v>
      </c>
      <c r="K92" s="2">
        <v>66.3180908203125</v>
      </c>
      <c r="L92" s="2">
        <v>985.6500244140625</v>
      </c>
    </row>
    <row r="93" spans="1:12" ht="12.75">
      <c r="A93" s="1">
        <v>3</v>
      </c>
      <c r="B93" s="10">
        <v>31</v>
      </c>
      <c r="C93" s="47" t="s">
        <v>427</v>
      </c>
      <c r="D93" s="48" t="s">
        <v>424</v>
      </c>
      <c r="E93" s="47" t="s">
        <v>425</v>
      </c>
      <c r="F93" s="47" t="s">
        <v>734</v>
      </c>
      <c r="G93" s="47" t="s">
        <v>735</v>
      </c>
      <c r="H93" s="8"/>
      <c r="I93" s="10">
        <v>12</v>
      </c>
      <c r="J93" s="11">
        <v>70.80000305175781</v>
      </c>
      <c r="K93" s="2">
        <v>63.38800277709961</v>
      </c>
      <c r="L93" s="2">
        <v>942.1099853515625</v>
      </c>
    </row>
    <row r="94" spans="1:12" ht="12.75">
      <c r="A94" s="1">
        <v>4</v>
      </c>
      <c r="B94" s="10">
        <v>50</v>
      </c>
      <c r="C94" s="47" t="s">
        <v>427</v>
      </c>
      <c r="D94" s="48" t="s">
        <v>402</v>
      </c>
      <c r="E94" s="47" t="s">
        <v>443</v>
      </c>
      <c r="F94" s="47" t="s">
        <v>736</v>
      </c>
      <c r="G94" s="47" t="s">
        <v>737</v>
      </c>
      <c r="H94" s="8"/>
      <c r="I94" s="10">
        <v>12</v>
      </c>
      <c r="J94" s="11">
        <v>70.80000305175781</v>
      </c>
      <c r="K94" s="2">
        <v>63.098636627197266</v>
      </c>
      <c r="L94" s="2">
        <v>937.7999877929688</v>
      </c>
    </row>
    <row r="95" spans="1:12" ht="12.75">
      <c r="A95" s="1">
        <v>5</v>
      </c>
      <c r="B95" s="10">
        <v>2</v>
      </c>
      <c r="C95" s="47" t="s">
        <v>427</v>
      </c>
      <c r="D95" s="48" t="s">
        <v>349</v>
      </c>
      <c r="E95" s="47" t="s">
        <v>448</v>
      </c>
      <c r="F95" s="47" t="s">
        <v>738</v>
      </c>
      <c r="G95" s="47" t="s">
        <v>739</v>
      </c>
      <c r="H95" s="8"/>
      <c r="I95" s="10">
        <v>12</v>
      </c>
      <c r="J95" s="11">
        <v>70.80000305175781</v>
      </c>
      <c r="K95" s="2">
        <v>62.638082885742186</v>
      </c>
      <c r="L95" s="2">
        <v>930.9600219726562</v>
      </c>
    </row>
    <row r="96" spans="1:12" ht="12.75">
      <c r="A96" s="1">
        <v>6</v>
      </c>
      <c r="B96" s="10">
        <v>138</v>
      </c>
      <c r="C96" s="47" t="s">
        <v>427</v>
      </c>
      <c r="D96" s="48" t="s">
        <v>413</v>
      </c>
      <c r="E96" s="47" t="s">
        <v>246</v>
      </c>
      <c r="F96" s="47" t="s">
        <v>778</v>
      </c>
      <c r="G96" s="47" t="s">
        <v>779</v>
      </c>
      <c r="H96" s="8"/>
      <c r="I96" s="10">
        <v>12</v>
      </c>
      <c r="J96" s="11">
        <v>70.80000305175781</v>
      </c>
      <c r="K96" s="2">
        <v>62.445794677734376</v>
      </c>
      <c r="L96" s="2">
        <v>928.0999755859375</v>
      </c>
    </row>
    <row r="97" spans="1:12" ht="12.75">
      <c r="A97" s="1">
        <v>7</v>
      </c>
      <c r="B97" s="10">
        <v>18</v>
      </c>
      <c r="C97" s="47" t="s">
        <v>427</v>
      </c>
      <c r="D97" s="48" t="s">
        <v>375</v>
      </c>
      <c r="E97" s="47" t="s">
        <v>359</v>
      </c>
      <c r="F97" s="47" t="s">
        <v>780</v>
      </c>
      <c r="G97" s="47" t="s">
        <v>781</v>
      </c>
      <c r="H97" s="8"/>
      <c r="I97" s="10">
        <v>12</v>
      </c>
      <c r="J97" s="11">
        <v>70.80000305175781</v>
      </c>
      <c r="K97" s="2">
        <v>62.09103927612305</v>
      </c>
      <c r="L97" s="2">
        <v>922.8300170898438</v>
      </c>
    </row>
    <row r="98" spans="1:12" ht="12.75">
      <c r="A98" s="1">
        <v>8</v>
      </c>
      <c r="B98" s="10">
        <v>200</v>
      </c>
      <c r="C98" s="47" t="s">
        <v>427</v>
      </c>
      <c r="D98" s="48" t="s">
        <v>555</v>
      </c>
      <c r="E98" s="47" t="s">
        <v>264</v>
      </c>
      <c r="F98" s="47" t="s">
        <v>782</v>
      </c>
      <c r="G98" s="47" t="s">
        <v>783</v>
      </c>
      <c r="H98" s="8"/>
      <c r="I98" s="10">
        <v>11</v>
      </c>
      <c r="J98" s="11">
        <v>64.9000015258789</v>
      </c>
      <c r="K98" s="2">
        <v>59.50610046386719</v>
      </c>
      <c r="L98" s="2">
        <v>884.4099731445312</v>
      </c>
    </row>
    <row r="99" spans="1:12" ht="12.75">
      <c r="A99" s="1">
        <v>9</v>
      </c>
      <c r="B99" s="10">
        <v>52</v>
      </c>
      <c r="C99" s="47" t="s">
        <v>427</v>
      </c>
      <c r="D99" s="48" t="s">
        <v>374</v>
      </c>
      <c r="E99" s="47" t="s">
        <v>443</v>
      </c>
      <c r="F99" s="47" t="s">
        <v>784</v>
      </c>
      <c r="G99" s="47" t="s">
        <v>785</v>
      </c>
      <c r="H99" s="8"/>
      <c r="I99" s="10">
        <v>11</v>
      </c>
      <c r="J99" s="11">
        <v>64.9000015258789</v>
      </c>
      <c r="K99" s="2">
        <v>58.2252799987793</v>
      </c>
      <c r="L99" s="2">
        <v>865.3699951171875</v>
      </c>
    </row>
    <row r="100" spans="1:12" ht="12.75">
      <c r="A100" s="1">
        <v>10</v>
      </c>
      <c r="B100" s="10">
        <v>925</v>
      </c>
      <c r="C100" s="47" t="s">
        <v>427</v>
      </c>
      <c r="D100" s="48" t="s">
        <v>405</v>
      </c>
      <c r="E100" s="47" t="s">
        <v>264</v>
      </c>
      <c r="F100" s="47" t="s">
        <v>786</v>
      </c>
      <c r="G100" s="47" t="s">
        <v>787</v>
      </c>
      <c r="H100" s="8"/>
      <c r="I100" s="10">
        <v>11</v>
      </c>
      <c r="J100" s="11">
        <v>64.9000015258789</v>
      </c>
      <c r="K100" s="2">
        <v>55.800092697143555</v>
      </c>
      <c r="L100" s="2">
        <v>829.3300170898438</v>
      </c>
    </row>
    <row r="101" spans="1:12" ht="12.75">
      <c r="A101" s="1">
        <v>11</v>
      </c>
      <c r="B101" s="10">
        <v>370</v>
      </c>
      <c r="C101" s="47" t="s">
        <v>427</v>
      </c>
      <c r="D101" s="48" t="s">
        <v>416</v>
      </c>
      <c r="E101" s="47" t="s">
        <v>264</v>
      </c>
      <c r="F101" s="47" t="s">
        <v>788</v>
      </c>
      <c r="G101" s="47" t="s">
        <v>789</v>
      </c>
      <c r="H101" s="8"/>
      <c r="I101" s="10">
        <v>10</v>
      </c>
      <c r="J101" s="11">
        <v>59</v>
      </c>
      <c r="K101" s="2">
        <v>53.442299652099614</v>
      </c>
      <c r="L101" s="2">
        <v>794.2899780273438</v>
      </c>
    </row>
    <row r="102" spans="1:12" ht="12.75">
      <c r="A102" s="1">
        <v>12</v>
      </c>
      <c r="B102" s="10">
        <v>172</v>
      </c>
      <c r="C102" s="47" t="s">
        <v>427</v>
      </c>
      <c r="D102" s="48" t="s">
        <v>549</v>
      </c>
      <c r="E102" s="47" t="s">
        <v>372</v>
      </c>
      <c r="F102" s="47" t="s">
        <v>790</v>
      </c>
      <c r="G102" s="47" t="s">
        <v>791</v>
      </c>
      <c r="H102" s="8"/>
      <c r="I102" s="10">
        <v>9</v>
      </c>
      <c r="J102" s="11">
        <v>53.099998474121094</v>
      </c>
      <c r="K102" s="2">
        <v>48.01531105041504</v>
      </c>
      <c r="L102" s="2">
        <v>713.6300048828125</v>
      </c>
    </row>
    <row r="103" spans="1:12" ht="12.75">
      <c r="A103" s="1">
        <v>13</v>
      </c>
      <c r="B103" s="10">
        <v>85</v>
      </c>
      <c r="C103" s="47" t="s">
        <v>427</v>
      </c>
      <c r="D103" s="48" t="s">
        <v>551</v>
      </c>
      <c r="E103" s="47" t="s">
        <v>552</v>
      </c>
      <c r="F103" s="47" t="s">
        <v>792</v>
      </c>
      <c r="G103" s="47" t="s">
        <v>793</v>
      </c>
      <c r="H103" s="8"/>
      <c r="I103" s="10">
        <v>6</v>
      </c>
      <c r="J103" s="11">
        <v>35.400001525878906</v>
      </c>
      <c r="K103" s="2">
        <v>30.37525749206543</v>
      </c>
      <c r="L103" s="2">
        <v>451.45001220703125</v>
      </c>
    </row>
    <row r="104" spans="1:12" ht="12.75">
      <c r="A104" s="1" t="s">
        <v>360</v>
      </c>
      <c r="B104" s="10">
        <v>373</v>
      </c>
      <c r="C104" s="47" t="s">
        <v>427</v>
      </c>
      <c r="D104" s="48" t="s">
        <v>397</v>
      </c>
      <c r="E104" s="47" t="s">
        <v>246</v>
      </c>
      <c r="F104" s="47" t="s">
        <v>794</v>
      </c>
      <c r="G104" s="47" t="s">
        <v>857</v>
      </c>
      <c r="H104" s="8" t="s">
        <v>828</v>
      </c>
      <c r="I104" s="10">
        <v>9</v>
      </c>
      <c r="J104" s="11">
        <v>0</v>
      </c>
      <c r="K104" s="2">
        <v>0</v>
      </c>
      <c r="L104" s="2">
        <v>0</v>
      </c>
    </row>
    <row r="105" spans="1:12" ht="12.75">
      <c r="A105" s="1" t="s">
        <v>360</v>
      </c>
      <c r="B105" s="10">
        <v>163</v>
      </c>
      <c r="C105" s="47" t="s">
        <v>427</v>
      </c>
      <c r="D105" s="48" t="s">
        <v>400</v>
      </c>
      <c r="E105" s="47" t="s">
        <v>448</v>
      </c>
      <c r="F105" s="47" t="s">
        <v>795</v>
      </c>
      <c r="G105" s="47" t="s">
        <v>857</v>
      </c>
      <c r="H105" s="8" t="s">
        <v>361</v>
      </c>
      <c r="I105" s="10">
        <v>7</v>
      </c>
      <c r="J105" s="11">
        <v>0</v>
      </c>
      <c r="K105" s="2">
        <v>0</v>
      </c>
      <c r="L105" s="2">
        <v>0</v>
      </c>
    </row>
    <row r="106" spans="1:12" ht="12.75">
      <c r="A106" s="1" t="s">
        <v>360</v>
      </c>
      <c r="B106" s="10">
        <v>96</v>
      </c>
      <c r="C106" s="47" t="s">
        <v>427</v>
      </c>
      <c r="D106" s="48" t="s">
        <v>411</v>
      </c>
      <c r="E106" s="47" t="s">
        <v>443</v>
      </c>
      <c r="F106" s="47" t="s">
        <v>796</v>
      </c>
      <c r="G106" s="47" t="s">
        <v>857</v>
      </c>
      <c r="H106" s="8" t="s">
        <v>361</v>
      </c>
      <c r="I106" s="10">
        <v>6</v>
      </c>
      <c r="J106" s="11">
        <v>0</v>
      </c>
      <c r="K106" s="2">
        <v>0</v>
      </c>
      <c r="L106" s="2">
        <v>0</v>
      </c>
    </row>
    <row r="107" spans="1:12" ht="12.75">
      <c r="A107" s="1" t="s">
        <v>360</v>
      </c>
      <c r="B107" s="10">
        <v>60</v>
      </c>
      <c r="C107" s="47" t="s">
        <v>427</v>
      </c>
      <c r="D107" s="48" t="s">
        <v>423</v>
      </c>
      <c r="E107" s="47" t="s">
        <v>366</v>
      </c>
      <c r="F107" s="47" t="s">
        <v>797</v>
      </c>
      <c r="G107" s="47" t="s">
        <v>857</v>
      </c>
      <c r="H107" s="8" t="s">
        <v>361</v>
      </c>
      <c r="I107" s="10">
        <v>2</v>
      </c>
      <c r="J107" s="11">
        <v>0</v>
      </c>
      <c r="K107" s="2">
        <v>0</v>
      </c>
      <c r="L107" s="2">
        <v>0</v>
      </c>
    </row>
    <row r="109" spans="1:17" ht="16.5">
      <c r="A109" s="5" t="s">
        <v>430</v>
      </c>
      <c r="B109" s="14" t="s">
        <v>253</v>
      </c>
      <c r="C109" s="5" t="s">
        <v>431</v>
      </c>
      <c r="D109" s="14" t="s">
        <v>618</v>
      </c>
      <c r="E109" s="5" t="s">
        <v>433</v>
      </c>
      <c r="F109" s="14" t="s">
        <v>558</v>
      </c>
      <c r="H109" s="6"/>
      <c r="I109" s="6"/>
      <c r="Q109" s="12"/>
    </row>
    <row r="110" spans="1:13" ht="16.5">
      <c r="A110" s="5" t="s">
        <v>247</v>
      </c>
      <c r="B110" s="14" t="s">
        <v>418</v>
      </c>
      <c r="C110" s="1"/>
      <c r="D110" s="7"/>
      <c r="E110" s="7" t="s">
        <v>435</v>
      </c>
      <c r="F110" s="15" t="s">
        <v>731</v>
      </c>
      <c r="G110" s="1"/>
      <c r="H110" s="1"/>
      <c r="I110" s="8"/>
      <c r="K110" s="8"/>
      <c r="M110" s="12"/>
    </row>
    <row r="111" spans="1:14" ht="15">
      <c r="A111" s="9" t="s">
        <v>217</v>
      </c>
      <c r="B111" s="9" t="s">
        <v>218</v>
      </c>
      <c r="C111" s="9" t="s">
        <v>247</v>
      </c>
      <c r="D111" s="9" t="s">
        <v>219</v>
      </c>
      <c r="E111" s="9" t="s">
        <v>248</v>
      </c>
      <c r="F111" s="9" t="s">
        <v>220</v>
      </c>
      <c r="G111" s="9" t="s">
        <v>621</v>
      </c>
      <c r="H111" s="9" t="s">
        <v>221</v>
      </c>
      <c r="I111" s="9" t="s">
        <v>222</v>
      </c>
      <c r="J111" s="9" t="s">
        <v>223</v>
      </c>
      <c r="K111" s="9" t="s">
        <v>224</v>
      </c>
      <c r="L111" s="9" t="s">
        <v>225</v>
      </c>
      <c r="N111" s="13"/>
    </row>
    <row r="112" spans="1:12" ht="12.75">
      <c r="A112" s="1">
        <v>1</v>
      </c>
      <c r="B112" s="10">
        <v>21</v>
      </c>
      <c r="C112" s="47" t="s">
        <v>419</v>
      </c>
      <c r="D112" s="48" t="s">
        <v>560</v>
      </c>
      <c r="E112" s="47" t="s">
        <v>443</v>
      </c>
      <c r="F112" s="47" t="s">
        <v>798</v>
      </c>
      <c r="G112" s="47" t="s">
        <v>798</v>
      </c>
      <c r="H112" s="8"/>
      <c r="I112" s="10">
        <v>15</v>
      </c>
      <c r="J112" s="11">
        <v>88.5</v>
      </c>
      <c r="K112" s="2">
        <v>80.74756164550782</v>
      </c>
      <c r="L112" s="2">
        <v>1000</v>
      </c>
    </row>
    <row r="113" spans="1:12" ht="12.75">
      <c r="A113" s="1">
        <v>2</v>
      </c>
      <c r="B113" s="10">
        <v>191</v>
      </c>
      <c r="C113" s="47" t="s">
        <v>419</v>
      </c>
      <c r="D113" s="48" t="s">
        <v>420</v>
      </c>
      <c r="E113" s="47" t="s">
        <v>246</v>
      </c>
      <c r="F113" s="47" t="s">
        <v>799</v>
      </c>
      <c r="G113" s="47" t="s">
        <v>799</v>
      </c>
      <c r="H113" s="49"/>
      <c r="I113" s="10">
        <v>15</v>
      </c>
      <c r="J113" s="11">
        <v>88.5</v>
      </c>
      <c r="K113" s="2">
        <v>80.7123779296875</v>
      </c>
      <c r="L113" s="2">
        <v>999.5599975585938</v>
      </c>
    </row>
    <row r="114" spans="1:12" ht="12.75">
      <c r="A114" s="1">
        <v>3</v>
      </c>
      <c r="B114" s="10">
        <v>222</v>
      </c>
      <c r="C114" s="47" t="s">
        <v>419</v>
      </c>
      <c r="D114" s="48" t="s">
        <v>428</v>
      </c>
      <c r="E114" s="47" t="s">
        <v>443</v>
      </c>
      <c r="F114" s="47" t="s">
        <v>800</v>
      </c>
      <c r="G114" s="47" t="s">
        <v>801</v>
      </c>
      <c r="H114" s="8"/>
      <c r="I114" s="10">
        <v>14</v>
      </c>
      <c r="J114" s="11">
        <v>82.5999984741211</v>
      </c>
      <c r="K114" s="2">
        <v>72.7306526184082</v>
      </c>
      <c r="L114" s="2">
        <v>900.7100219726562</v>
      </c>
    </row>
    <row r="115" spans="1:12" ht="12.75">
      <c r="A115" s="1">
        <v>4</v>
      </c>
      <c r="B115" s="10">
        <v>16</v>
      </c>
      <c r="C115" s="47" t="s">
        <v>419</v>
      </c>
      <c r="D115" s="48" t="s">
        <v>565</v>
      </c>
      <c r="E115" s="47" t="s">
        <v>264</v>
      </c>
      <c r="F115" s="47" t="s">
        <v>589</v>
      </c>
      <c r="G115" s="47" t="s">
        <v>590</v>
      </c>
      <c r="H115" s="8"/>
      <c r="I115" s="10">
        <v>14</v>
      </c>
      <c r="J115" s="11">
        <v>82.5999984741211</v>
      </c>
      <c r="K115" s="2">
        <v>72.21121215820312</v>
      </c>
      <c r="L115" s="2">
        <v>894.280029296875</v>
      </c>
    </row>
    <row r="116" spans="1:12" ht="12.75">
      <c r="A116" s="1">
        <v>5</v>
      </c>
      <c r="B116" s="10">
        <v>91</v>
      </c>
      <c r="C116" s="47" t="s">
        <v>419</v>
      </c>
      <c r="D116" s="48" t="s">
        <v>422</v>
      </c>
      <c r="E116" s="47" t="s">
        <v>448</v>
      </c>
      <c r="F116" s="47" t="s">
        <v>591</v>
      </c>
      <c r="G116" s="47" t="s">
        <v>592</v>
      </c>
      <c r="H116" s="8"/>
      <c r="I116" s="10">
        <v>14</v>
      </c>
      <c r="J116" s="11">
        <v>82.5999984741211</v>
      </c>
      <c r="K116" s="2">
        <v>71.13926239013672</v>
      </c>
      <c r="L116" s="2">
        <v>881</v>
      </c>
    </row>
    <row r="117" spans="1:12" ht="12.75">
      <c r="A117" s="1">
        <v>6</v>
      </c>
      <c r="B117" s="10">
        <v>72</v>
      </c>
      <c r="C117" s="47" t="s">
        <v>419</v>
      </c>
      <c r="D117" s="48" t="s">
        <v>351</v>
      </c>
      <c r="E117" s="47" t="s">
        <v>448</v>
      </c>
      <c r="F117" s="47" t="s">
        <v>593</v>
      </c>
      <c r="G117" s="47" t="s">
        <v>594</v>
      </c>
      <c r="H117" s="8"/>
      <c r="I117" s="10">
        <v>13</v>
      </c>
      <c r="J117" s="11">
        <v>76.69999694824219</v>
      </c>
      <c r="K117" s="2">
        <v>68.51476593017578</v>
      </c>
      <c r="L117" s="2">
        <v>848.5</v>
      </c>
    </row>
    <row r="118" spans="1:12" ht="12.75">
      <c r="A118" s="1">
        <v>7</v>
      </c>
      <c r="B118" s="10">
        <v>7</v>
      </c>
      <c r="C118" s="47" t="s">
        <v>419</v>
      </c>
      <c r="D118" s="48" t="s">
        <v>357</v>
      </c>
      <c r="E118" s="47" t="s">
        <v>246</v>
      </c>
      <c r="F118" s="47" t="s">
        <v>595</v>
      </c>
      <c r="G118" s="47" t="s">
        <v>596</v>
      </c>
      <c r="H118" s="8"/>
      <c r="I118" s="10">
        <v>13</v>
      </c>
      <c r="J118" s="11">
        <v>76.69999694824219</v>
      </c>
      <c r="K118" s="2">
        <v>66.7645133972168</v>
      </c>
      <c r="L118" s="2">
        <v>826.8200073242188</v>
      </c>
    </row>
    <row r="119" spans="1:12" ht="12.75">
      <c r="A119" s="1">
        <v>8</v>
      </c>
      <c r="B119" s="10">
        <v>43</v>
      </c>
      <c r="C119" s="47" t="s">
        <v>419</v>
      </c>
      <c r="D119" s="48" t="s">
        <v>421</v>
      </c>
      <c r="E119" s="47" t="s">
        <v>246</v>
      </c>
      <c r="F119" s="47" t="s">
        <v>597</v>
      </c>
      <c r="G119" s="47" t="s">
        <v>598</v>
      </c>
      <c r="H119" s="8" t="s">
        <v>827</v>
      </c>
      <c r="I119" s="10">
        <v>13</v>
      </c>
      <c r="J119" s="11">
        <v>76.69999694824219</v>
      </c>
      <c r="K119" s="2">
        <v>66.47215347290039</v>
      </c>
      <c r="L119" s="2">
        <v>823.2100219726562</v>
      </c>
    </row>
    <row r="120" spans="1:12" ht="12.75">
      <c r="A120" s="1">
        <v>9</v>
      </c>
      <c r="B120" s="10">
        <v>11</v>
      </c>
      <c r="C120" s="47" t="s">
        <v>419</v>
      </c>
      <c r="D120" s="48" t="s">
        <v>429</v>
      </c>
      <c r="E120" s="47" t="s">
        <v>425</v>
      </c>
      <c r="F120" s="47" t="s">
        <v>599</v>
      </c>
      <c r="G120" s="47" t="s">
        <v>600</v>
      </c>
      <c r="H120" s="8"/>
      <c r="I120" s="10">
        <v>13</v>
      </c>
      <c r="J120" s="11">
        <v>76.69999694824219</v>
      </c>
      <c r="K120" s="2">
        <v>66.43648910522461</v>
      </c>
      <c r="L120" s="2">
        <v>822.760009765625</v>
      </c>
    </row>
    <row r="121" spans="1:12" ht="12.75">
      <c r="A121" s="1">
        <v>10</v>
      </c>
      <c r="B121" s="10">
        <v>34</v>
      </c>
      <c r="C121" s="47" t="s">
        <v>419</v>
      </c>
      <c r="D121" s="48" t="s">
        <v>573</v>
      </c>
      <c r="E121" s="47" t="s">
        <v>264</v>
      </c>
      <c r="F121" s="47" t="s">
        <v>601</v>
      </c>
      <c r="G121" s="47" t="s">
        <v>602</v>
      </c>
      <c r="H121" s="8"/>
      <c r="I121" s="10">
        <v>11</v>
      </c>
      <c r="J121" s="11">
        <v>64.9000015258789</v>
      </c>
      <c r="K121" s="2">
        <v>58.67403030395508</v>
      </c>
      <c r="L121" s="2">
        <v>726.6300048828125</v>
      </c>
    </row>
    <row r="122" spans="1:12" ht="12.75">
      <c r="A122" s="1">
        <v>11</v>
      </c>
      <c r="B122" s="10">
        <v>49</v>
      </c>
      <c r="C122" s="47" t="s">
        <v>419</v>
      </c>
      <c r="D122" s="48" t="s">
        <v>575</v>
      </c>
      <c r="E122" s="47" t="s">
        <v>264</v>
      </c>
      <c r="F122" s="47" t="s">
        <v>603</v>
      </c>
      <c r="G122" s="47" t="s">
        <v>604</v>
      </c>
      <c r="H122" s="8"/>
      <c r="I122" s="10">
        <v>8</v>
      </c>
      <c r="J122" s="11">
        <v>47.20000076293945</v>
      </c>
      <c r="K122" s="2">
        <v>43.281134033203124</v>
      </c>
      <c r="L122" s="2">
        <v>536</v>
      </c>
    </row>
    <row r="123" spans="1:12" ht="12.75">
      <c r="A123" s="1">
        <v>12</v>
      </c>
      <c r="B123" s="10">
        <v>40</v>
      </c>
      <c r="C123" s="47" t="s">
        <v>419</v>
      </c>
      <c r="D123" s="48" t="s">
        <v>577</v>
      </c>
      <c r="E123" s="47" t="s">
        <v>359</v>
      </c>
      <c r="F123" s="47" t="s">
        <v>605</v>
      </c>
      <c r="G123" s="47" t="s">
        <v>606</v>
      </c>
      <c r="H123" s="8"/>
      <c r="I123" s="10">
        <v>8</v>
      </c>
      <c r="J123" s="11">
        <v>47.20000076293945</v>
      </c>
      <c r="K123" s="2">
        <v>42.38093490600586</v>
      </c>
      <c r="L123" s="2">
        <v>524.8499755859375</v>
      </c>
    </row>
    <row r="124" spans="1:12" ht="12.75">
      <c r="A124" s="1" t="s">
        <v>360</v>
      </c>
      <c r="B124" s="10">
        <v>111</v>
      </c>
      <c r="C124" s="47" t="s">
        <v>419</v>
      </c>
      <c r="D124" s="48" t="s">
        <v>354</v>
      </c>
      <c r="E124" s="47" t="s">
        <v>443</v>
      </c>
      <c r="F124" s="47" t="s">
        <v>607</v>
      </c>
      <c r="G124" s="47" t="s">
        <v>857</v>
      </c>
      <c r="H124" s="8" t="s">
        <v>361</v>
      </c>
      <c r="I124" s="10">
        <v>3</v>
      </c>
      <c r="J124" s="11">
        <v>0</v>
      </c>
      <c r="K124" s="2">
        <v>0</v>
      </c>
      <c r="L124" s="2">
        <v>0</v>
      </c>
    </row>
  </sheetData>
  <sheetProtection/>
  <printOptions/>
  <pageMargins left="0.7500000000000001" right="0.7500000000000001" top="0.2" bottom="0.24000000000000002" header="0" footer="0"/>
  <pageSetup fitToHeight="3" fitToWidth="1" horizontalDpi="360" verticalDpi="360" orientation="landscape" paperSize="9" scale="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108"/>
  <sheetViews>
    <sheetView zoomScalePageLayoutView="0" workbookViewId="0" topLeftCell="A79">
      <selection activeCell="A95" sqref="A95:IV108"/>
    </sheetView>
  </sheetViews>
  <sheetFormatPr defaultColWidth="11.421875" defaultRowHeight="12.75"/>
  <cols>
    <col min="1" max="1" width="17.00390625" style="3" bestFit="1" customWidth="1"/>
    <col min="2" max="2" width="39.00390625" style="3" bestFit="1" customWidth="1"/>
    <col min="3" max="3" width="10.7109375" style="3" bestFit="1" customWidth="1"/>
    <col min="4" max="4" width="19.7109375" style="3" bestFit="1" customWidth="1"/>
    <col min="5" max="5" width="27.421875" style="3" bestFit="1" customWidth="1"/>
    <col min="6" max="6" width="15.421875" style="3" bestFit="1" customWidth="1"/>
    <col min="7" max="7" width="32.28125" style="3" bestFit="1" customWidth="1"/>
    <col min="8" max="8" width="23.28125" style="3" bestFit="1" customWidth="1"/>
    <col min="9" max="9" width="15.7109375" style="3" bestFit="1" customWidth="1"/>
    <col min="10" max="10" width="23.28125" style="3" bestFit="1" customWidth="1"/>
    <col min="11" max="11" width="7.7109375" style="3" bestFit="1" customWidth="1"/>
    <col min="12" max="16384" width="11.421875" style="3" customWidth="1"/>
  </cols>
  <sheetData>
    <row r="16" spans="1:17" ht="16.5">
      <c r="A16" s="5" t="s">
        <v>430</v>
      </c>
      <c r="B16" s="62" t="s">
        <v>253</v>
      </c>
      <c r="C16" s="5" t="s">
        <v>431</v>
      </c>
      <c r="D16" s="62" t="s">
        <v>295</v>
      </c>
      <c r="E16" s="5" t="s">
        <v>433</v>
      </c>
      <c r="F16" s="62" t="s">
        <v>481</v>
      </c>
      <c r="H16" s="6"/>
      <c r="I16" s="6"/>
      <c r="Q16" s="12"/>
    </row>
    <row r="17" spans="1:13" ht="16.5">
      <c r="A17" s="5" t="s">
        <v>247</v>
      </c>
      <c r="B17" s="62" t="s">
        <v>482</v>
      </c>
      <c r="C17" s="1"/>
      <c r="D17" s="7"/>
      <c r="E17" s="7" t="s">
        <v>435</v>
      </c>
      <c r="F17" s="61" t="s">
        <v>294</v>
      </c>
      <c r="G17" s="1"/>
      <c r="H17" s="1"/>
      <c r="I17" s="8"/>
      <c r="K17" s="8"/>
      <c r="M17" s="12"/>
    </row>
    <row r="18" spans="1:14" ht="15">
      <c r="A18" s="9" t="s">
        <v>217</v>
      </c>
      <c r="B18" s="9" t="s">
        <v>218</v>
      </c>
      <c r="C18" s="9" t="s">
        <v>247</v>
      </c>
      <c r="D18" s="9" t="s">
        <v>219</v>
      </c>
      <c r="E18" s="9" t="s">
        <v>248</v>
      </c>
      <c r="F18" s="9" t="s">
        <v>220</v>
      </c>
      <c r="G18" s="9" t="s">
        <v>621</v>
      </c>
      <c r="H18" s="9" t="s">
        <v>221</v>
      </c>
      <c r="I18" s="9" t="s">
        <v>222</v>
      </c>
      <c r="J18" s="9" t="s">
        <v>223</v>
      </c>
      <c r="K18" s="9" t="s">
        <v>224</v>
      </c>
      <c r="L18" s="9" t="s">
        <v>225</v>
      </c>
      <c r="N18" s="13"/>
    </row>
    <row r="19" spans="1:12" ht="12.75">
      <c r="A19" s="1">
        <v>1</v>
      </c>
      <c r="B19" s="10">
        <v>111</v>
      </c>
      <c r="C19" s="47" t="s">
        <v>362</v>
      </c>
      <c r="D19" s="48" t="s">
        <v>268</v>
      </c>
      <c r="E19" s="47" t="s">
        <v>246</v>
      </c>
      <c r="F19" s="47" t="s">
        <v>293</v>
      </c>
      <c r="G19" s="47" t="s">
        <v>293</v>
      </c>
      <c r="H19" s="8"/>
      <c r="I19" s="10">
        <v>11</v>
      </c>
      <c r="J19" s="11">
        <v>53.75</v>
      </c>
      <c r="K19" s="2">
        <v>80.9061492919922</v>
      </c>
      <c r="L19" s="2">
        <v>1000</v>
      </c>
    </row>
    <row r="20" spans="1:12" ht="12.75">
      <c r="A20" s="1">
        <v>2</v>
      </c>
      <c r="B20" s="10">
        <v>11</v>
      </c>
      <c r="C20" s="47" t="s">
        <v>362</v>
      </c>
      <c r="D20" s="48" t="s">
        <v>484</v>
      </c>
      <c r="E20" s="47" t="s">
        <v>448</v>
      </c>
      <c r="F20" s="47" t="s">
        <v>292</v>
      </c>
      <c r="G20" s="47" t="s">
        <v>291</v>
      </c>
      <c r="H20" s="49"/>
      <c r="I20" s="10">
        <v>10</v>
      </c>
      <c r="J20" s="11">
        <v>48.75</v>
      </c>
      <c r="K20" s="2">
        <v>80.22673416137695</v>
      </c>
      <c r="L20" s="2">
        <v>991.5999755859375</v>
      </c>
    </row>
    <row r="21" spans="1:12" ht="12.75">
      <c r="A21" s="1">
        <v>3</v>
      </c>
      <c r="B21" s="10">
        <v>21</v>
      </c>
      <c r="C21" s="47" t="s">
        <v>362</v>
      </c>
      <c r="D21" s="48" t="s">
        <v>271</v>
      </c>
      <c r="E21" s="47" t="s">
        <v>443</v>
      </c>
      <c r="F21" s="47" t="s">
        <v>290</v>
      </c>
      <c r="G21" s="47" t="s">
        <v>289</v>
      </c>
      <c r="H21" s="8"/>
      <c r="I21" s="10">
        <v>10</v>
      </c>
      <c r="J21" s="11">
        <v>48.75</v>
      </c>
      <c r="K21" s="2">
        <v>73.56701431274415</v>
      </c>
      <c r="L21" s="2">
        <v>909.280029296875</v>
      </c>
    </row>
    <row r="22" spans="1:12" ht="12.75">
      <c r="A22" s="1">
        <v>4</v>
      </c>
      <c r="B22" s="10">
        <v>40</v>
      </c>
      <c r="C22" s="47" t="s">
        <v>362</v>
      </c>
      <c r="D22" s="48" t="s">
        <v>275</v>
      </c>
      <c r="E22" s="47" t="s">
        <v>372</v>
      </c>
      <c r="F22" s="47" t="s">
        <v>288</v>
      </c>
      <c r="G22" s="47" t="s">
        <v>287</v>
      </c>
      <c r="H22" s="8"/>
      <c r="I22" s="10">
        <v>9</v>
      </c>
      <c r="J22" s="11">
        <v>43.75</v>
      </c>
      <c r="K22" s="2">
        <v>69.0383674621582</v>
      </c>
      <c r="L22" s="2">
        <v>853.3099975585938</v>
      </c>
    </row>
    <row r="23" spans="1:12" ht="12.75">
      <c r="A23" s="1">
        <v>5</v>
      </c>
      <c r="B23" s="10">
        <v>110</v>
      </c>
      <c r="C23" s="47" t="s">
        <v>362</v>
      </c>
      <c r="D23" s="48" t="s">
        <v>273</v>
      </c>
      <c r="E23" s="47" t="s">
        <v>443</v>
      </c>
      <c r="F23" s="47" t="s">
        <v>286</v>
      </c>
      <c r="G23" s="47" t="s">
        <v>285</v>
      </c>
      <c r="H23" s="8"/>
      <c r="I23" s="10">
        <v>9</v>
      </c>
      <c r="J23" s="11">
        <v>43.75</v>
      </c>
      <c r="K23" s="2">
        <v>66.85513000488281</v>
      </c>
      <c r="L23" s="2">
        <v>826.3200073242188</v>
      </c>
    </row>
    <row r="25" spans="1:17" ht="16.5">
      <c r="A25" s="5" t="s">
        <v>430</v>
      </c>
      <c r="B25" s="62" t="s">
        <v>253</v>
      </c>
      <c r="C25" s="5" t="s">
        <v>431</v>
      </c>
      <c r="D25" s="62" t="s">
        <v>295</v>
      </c>
      <c r="E25" s="5" t="s">
        <v>433</v>
      </c>
      <c r="F25" s="62" t="s">
        <v>481</v>
      </c>
      <c r="H25" s="6"/>
      <c r="I25" s="6"/>
      <c r="Q25" s="12"/>
    </row>
    <row r="26" spans="1:13" ht="16.5">
      <c r="A26" s="5" t="s">
        <v>247</v>
      </c>
      <c r="B26" s="62" t="s">
        <v>278</v>
      </c>
      <c r="C26" s="1"/>
      <c r="D26" s="7"/>
      <c r="E26" s="7" t="s">
        <v>435</v>
      </c>
      <c r="F26" s="61" t="s">
        <v>294</v>
      </c>
      <c r="G26" s="1"/>
      <c r="H26" s="1"/>
      <c r="I26" s="8"/>
      <c r="K26" s="8"/>
      <c r="M26" s="12"/>
    </row>
    <row r="27" spans="1:14" ht="15">
      <c r="A27" s="9" t="s">
        <v>217</v>
      </c>
      <c r="B27" s="9" t="s">
        <v>218</v>
      </c>
      <c r="C27" s="9" t="s">
        <v>247</v>
      </c>
      <c r="D27" s="9" t="s">
        <v>219</v>
      </c>
      <c r="E27" s="9" t="s">
        <v>248</v>
      </c>
      <c r="F27" s="9" t="s">
        <v>220</v>
      </c>
      <c r="G27" s="9" t="s">
        <v>621</v>
      </c>
      <c r="H27" s="9" t="s">
        <v>221</v>
      </c>
      <c r="I27" s="9" t="s">
        <v>222</v>
      </c>
      <c r="J27" s="9" t="s">
        <v>223</v>
      </c>
      <c r="K27" s="9" t="s">
        <v>224</v>
      </c>
      <c r="L27" s="9" t="s">
        <v>225</v>
      </c>
      <c r="N27" s="13"/>
    </row>
    <row r="28" spans="1:12" ht="12.75">
      <c r="A28" s="1">
        <v>1</v>
      </c>
      <c r="B28" s="10">
        <v>71</v>
      </c>
      <c r="C28" s="47" t="s">
        <v>373</v>
      </c>
      <c r="D28" s="48" t="s">
        <v>279</v>
      </c>
      <c r="E28" s="47" t="s">
        <v>443</v>
      </c>
      <c r="F28" s="47" t="s">
        <v>296</v>
      </c>
      <c r="G28" s="47" t="s">
        <v>296</v>
      </c>
      <c r="H28" s="8"/>
      <c r="I28" s="10">
        <v>11</v>
      </c>
      <c r="J28" s="11">
        <v>53.75</v>
      </c>
      <c r="K28" s="2">
        <v>88.4615982055664</v>
      </c>
      <c r="L28" s="2">
        <v>1000</v>
      </c>
    </row>
    <row r="29" spans="1:12" ht="12.75">
      <c r="A29" s="1">
        <v>2</v>
      </c>
      <c r="B29" s="10">
        <v>178</v>
      </c>
      <c r="C29" s="47" t="s">
        <v>373</v>
      </c>
      <c r="D29" s="48" t="s">
        <v>281</v>
      </c>
      <c r="E29" s="47" t="s">
        <v>372</v>
      </c>
      <c r="F29" s="47" t="s">
        <v>297</v>
      </c>
      <c r="G29" s="47" t="s">
        <v>297</v>
      </c>
      <c r="H29" s="49" t="s">
        <v>312</v>
      </c>
      <c r="I29" s="10">
        <v>11</v>
      </c>
      <c r="J29" s="11">
        <v>53.75</v>
      </c>
      <c r="K29" s="2">
        <v>87.35773315429688</v>
      </c>
      <c r="L29" s="2">
        <v>987.52001953125</v>
      </c>
    </row>
    <row r="30" spans="1:12" ht="12.75">
      <c r="A30" s="1">
        <v>3</v>
      </c>
      <c r="B30" s="10">
        <v>43</v>
      </c>
      <c r="C30" s="47" t="s">
        <v>373</v>
      </c>
      <c r="D30" s="48" t="s">
        <v>337</v>
      </c>
      <c r="E30" s="47" t="s">
        <v>246</v>
      </c>
      <c r="F30" s="47" t="s">
        <v>298</v>
      </c>
      <c r="G30" s="47" t="s">
        <v>298</v>
      </c>
      <c r="H30" s="8"/>
      <c r="I30" s="10">
        <v>11</v>
      </c>
      <c r="J30" s="11">
        <v>53.75</v>
      </c>
      <c r="K30" s="2">
        <v>86.65239715576172</v>
      </c>
      <c r="L30" s="2">
        <v>979.5399780273438</v>
      </c>
    </row>
    <row r="31" spans="1:12" ht="12.75">
      <c r="A31" s="1">
        <v>4</v>
      </c>
      <c r="B31" s="10">
        <v>5</v>
      </c>
      <c r="C31" s="47" t="s">
        <v>373</v>
      </c>
      <c r="D31" s="48" t="s">
        <v>503</v>
      </c>
      <c r="E31" s="47" t="s">
        <v>443</v>
      </c>
      <c r="F31" s="47" t="s">
        <v>299</v>
      </c>
      <c r="G31" s="47" t="s">
        <v>299</v>
      </c>
      <c r="H31" s="8"/>
      <c r="I31" s="10">
        <v>11</v>
      </c>
      <c r="J31" s="11">
        <v>53.75</v>
      </c>
      <c r="K31" s="2">
        <v>85.76861572265625</v>
      </c>
      <c r="L31" s="2">
        <v>969.5499877929688</v>
      </c>
    </row>
    <row r="32" spans="1:12" ht="12.75">
      <c r="A32" s="1">
        <v>5</v>
      </c>
      <c r="B32" s="10">
        <v>10</v>
      </c>
      <c r="C32" s="47" t="s">
        <v>373</v>
      </c>
      <c r="D32" s="48" t="s">
        <v>505</v>
      </c>
      <c r="E32" s="47" t="s">
        <v>448</v>
      </c>
      <c r="F32" s="47" t="s">
        <v>300</v>
      </c>
      <c r="G32" s="47" t="s">
        <v>300</v>
      </c>
      <c r="H32" s="8"/>
      <c r="I32" s="10">
        <v>11</v>
      </c>
      <c r="J32" s="11">
        <v>53.75</v>
      </c>
      <c r="K32" s="2">
        <v>84.7602424621582</v>
      </c>
      <c r="L32" s="2">
        <v>958.1500244140625</v>
      </c>
    </row>
    <row r="33" spans="1:12" ht="12.75">
      <c r="A33" s="1">
        <v>6</v>
      </c>
      <c r="B33" s="10">
        <v>7</v>
      </c>
      <c r="C33" s="47" t="s">
        <v>373</v>
      </c>
      <c r="D33" s="48" t="s">
        <v>507</v>
      </c>
      <c r="E33" s="47" t="s">
        <v>246</v>
      </c>
      <c r="F33" s="47" t="s">
        <v>301</v>
      </c>
      <c r="G33" s="47" t="s">
        <v>313</v>
      </c>
      <c r="H33" s="8" t="s">
        <v>314</v>
      </c>
      <c r="I33" s="10">
        <v>11</v>
      </c>
      <c r="J33" s="11">
        <v>53.75</v>
      </c>
      <c r="K33" s="2">
        <v>84.3063835144043</v>
      </c>
      <c r="L33" s="2">
        <v>944.030029296875</v>
      </c>
    </row>
    <row r="34" spans="1:12" ht="12.75">
      <c r="A34" s="1">
        <v>7</v>
      </c>
      <c r="B34" s="10">
        <v>38</v>
      </c>
      <c r="C34" s="47" t="s">
        <v>373</v>
      </c>
      <c r="D34" s="48" t="s">
        <v>339</v>
      </c>
      <c r="E34" s="47" t="s">
        <v>264</v>
      </c>
      <c r="F34" s="47" t="s">
        <v>302</v>
      </c>
      <c r="G34" s="47" t="s">
        <v>303</v>
      </c>
      <c r="H34" s="8"/>
      <c r="I34" s="10">
        <v>10</v>
      </c>
      <c r="J34" s="11">
        <v>48.75</v>
      </c>
      <c r="K34" s="2">
        <v>80.32183456420898</v>
      </c>
      <c r="L34" s="2">
        <v>907.97998046875</v>
      </c>
    </row>
    <row r="35" spans="1:12" ht="12.75">
      <c r="A35" s="1">
        <v>8</v>
      </c>
      <c r="B35" s="10">
        <v>224</v>
      </c>
      <c r="C35" s="47" t="s">
        <v>373</v>
      </c>
      <c r="D35" s="48" t="s">
        <v>283</v>
      </c>
      <c r="E35" s="47" t="s">
        <v>264</v>
      </c>
      <c r="F35" s="47" t="s">
        <v>304</v>
      </c>
      <c r="G35" s="47" t="s">
        <v>305</v>
      </c>
      <c r="H35" s="8" t="s">
        <v>315</v>
      </c>
      <c r="I35" s="10">
        <v>10</v>
      </c>
      <c r="J35" s="11">
        <v>48.75</v>
      </c>
      <c r="K35" s="2">
        <v>77.83844375610352</v>
      </c>
      <c r="L35" s="2">
        <v>879.9099731445312</v>
      </c>
    </row>
    <row r="36" spans="1:12" ht="12.75">
      <c r="A36" s="1">
        <v>9</v>
      </c>
      <c r="B36" s="10">
        <v>32</v>
      </c>
      <c r="C36" s="47" t="s">
        <v>373</v>
      </c>
      <c r="D36" s="48" t="s">
        <v>335</v>
      </c>
      <c r="E36" s="47" t="s">
        <v>448</v>
      </c>
      <c r="F36" s="47" t="s">
        <v>306</v>
      </c>
      <c r="G36" s="47" t="s">
        <v>307</v>
      </c>
      <c r="H36" s="8"/>
      <c r="I36" s="10">
        <v>10</v>
      </c>
      <c r="J36" s="11">
        <v>48.75</v>
      </c>
      <c r="K36" s="2">
        <v>74.8985366821289</v>
      </c>
      <c r="L36" s="2">
        <v>846.6699829101562</v>
      </c>
    </row>
    <row r="37" spans="1:12" ht="12.75">
      <c r="A37" s="1">
        <v>10</v>
      </c>
      <c r="B37" s="10">
        <v>48</v>
      </c>
      <c r="C37" s="47" t="s">
        <v>373</v>
      </c>
      <c r="D37" s="48" t="s">
        <v>343</v>
      </c>
      <c r="E37" s="47" t="s">
        <v>425</v>
      </c>
      <c r="F37" s="47" t="s">
        <v>308</v>
      </c>
      <c r="G37" s="47" t="s">
        <v>309</v>
      </c>
      <c r="H37" s="8"/>
      <c r="I37" s="10">
        <v>9</v>
      </c>
      <c r="J37" s="11">
        <v>43.75</v>
      </c>
      <c r="K37" s="2">
        <v>70.82821884155274</v>
      </c>
      <c r="L37" s="2">
        <v>800.6599731445312</v>
      </c>
    </row>
    <row r="38" spans="1:12" ht="12.75">
      <c r="A38" s="1">
        <v>11</v>
      </c>
      <c r="B38" s="10">
        <v>172</v>
      </c>
      <c r="C38" s="47" t="s">
        <v>373</v>
      </c>
      <c r="D38" s="48" t="s">
        <v>345</v>
      </c>
      <c r="E38" s="47" t="s">
        <v>372</v>
      </c>
      <c r="F38" s="47" t="s">
        <v>310</v>
      </c>
      <c r="G38" s="47" t="s">
        <v>311</v>
      </c>
      <c r="H38" s="8"/>
      <c r="I38" s="10">
        <v>8</v>
      </c>
      <c r="J38" s="11">
        <v>38.75</v>
      </c>
      <c r="K38" s="2">
        <v>58.732642364501956</v>
      </c>
      <c r="L38" s="2">
        <v>663.9299926757812</v>
      </c>
    </row>
    <row r="40" spans="1:17" ht="16.5">
      <c r="A40" s="5" t="s">
        <v>430</v>
      </c>
      <c r="B40" s="62" t="s">
        <v>253</v>
      </c>
      <c r="C40" s="5" t="s">
        <v>431</v>
      </c>
      <c r="D40" s="62" t="s">
        <v>295</v>
      </c>
      <c r="E40" s="5" t="s">
        <v>433</v>
      </c>
      <c r="F40" s="62" t="s">
        <v>316</v>
      </c>
      <c r="H40" s="6"/>
      <c r="I40" s="6"/>
      <c r="Q40" s="12"/>
    </row>
    <row r="41" spans="1:13" ht="16.5">
      <c r="A41" s="5" t="s">
        <v>247</v>
      </c>
      <c r="B41" s="62" t="s">
        <v>426</v>
      </c>
      <c r="C41" s="1"/>
      <c r="D41" s="7"/>
      <c r="E41" s="7" t="s">
        <v>435</v>
      </c>
      <c r="F41" s="61" t="s">
        <v>317</v>
      </c>
      <c r="G41" s="1"/>
      <c r="H41" s="1"/>
      <c r="I41" s="8"/>
      <c r="K41" s="8"/>
      <c r="M41" s="12"/>
    </row>
    <row r="42" spans="1:14" ht="15">
      <c r="A42" s="9" t="s">
        <v>217</v>
      </c>
      <c r="B42" s="9" t="s">
        <v>218</v>
      </c>
      <c r="C42" s="9" t="s">
        <v>247</v>
      </c>
      <c r="D42" s="9" t="s">
        <v>219</v>
      </c>
      <c r="E42" s="9" t="s">
        <v>248</v>
      </c>
      <c r="F42" s="9" t="s">
        <v>220</v>
      </c>
      <c r="G42" s="9" t="s">
        <v>621</v>
      </c>
      <c r="H42" s="9" t="s">
        <v>221</v>
      </c>
      <c r="I42" s="9" t="s">
        <v>222</v>
      </c>
      <c r="J42" s="9" t="s">
        <v>223</v>
      </c>
      <c r="K42" s="9" t="s">
        <v>224</v>
      </c>
      <c r="L42" s="9" t="s">
        <v>225</v>
      </c>
      <c r="N42" s="13"/>
    </row>
    <row r="43" spans="1:12" ht="12.75">
      <c r="A43" s="1">
        <v>1</v>
      </c>
      <c r="B43" s="10">
        <v>73</v>
      </c>
      <c r="C43" s="47" t="s">
        <v>427</v>
      </c>
      <c r="D43" s="48" t="s">
        <v>395</v>
      </c>
      <c r="E43" s="47" t="s">
        <v>246</v>
      </c>
      <c r="F43" s="47" t="s">
        <v>318</v>
      </c>
      <c r="G43" s="47" t="s">
        <v>318</v>
      </c>
      <c r="H43" s="8"/>
      <c r="I43" s="10">
        <v>19</v>
      </c>
      <c r="J43" s="11">
        <v>93.75</v>
      </c>
      <c r="K43" s="2">
        <v>85.7334457397461</v>
      </c>
      <c r="L43" s="2">
        <v>1000</v>
      </c>
    </row>
    <row r="44" spans="1:12" ht="12.75">
      <c r="A44" s="1">
        <v>2</v>
      </c>
      <c r="B44" s="10">
        <v>2</v>
      </c>
      <c r="C44" s="47" t="s">
        <v>427</v>
      </c>
      <c r="D44" s="48" t="s">
        <v>349</v>
      </c>
      <c r="E44" s="47" t="s">
        <v>448</v>
      </c>
      <c r="F44" s="47" t="s">
        <v>319</v>
      </c>
      <c r="G44" s="47" t="s">
        <v>319</v>
      </c>
      <c r="H44" s="49"/>
      <c r="I44" s="10">
        <v>19</v>
      </c>
      <c r="J44" s="11">
        <v>93.75</v>
      </c>
      <c r="K44" s="2">
        <v>85.67316513061523</v>
      </c>
      <c r="L44" s="2">
        <v>999.2899780273438</v>
      </c>
    </row>
    <row r="45" spans="1:12" ht="12.75">
      <c r="A45" s="1">
        <v>3</v>
      </c>
      <c r="B45" s="10">
        <v>50</v>
      </c>
      <c r="C45" s="47" t="s">
        <v>427</v>
      </c>
      <c r="D45" s="48" t="s">
        <v>402</v>
      </c>
      <c r="E45" s="47" t="s">
        <v>443</v>
      </c>
      <c r="F45" s="47" t="s">
        <v>320</v>
      </c>
      <c r="G45" s="47" t="s">
        <v>321</v>
      </c>
      <c r="H45" s="8"/>
      <c r="I45" s="10">
        <v>18</v>
      </c>
      <c r="J45" s="11">
        <v>88.75</v>
      </c>
      <c r="K45" s="2">
        <v>81.49969940185547</v>
      </c>
      <c r="L45" s="2">
        <v>950.6099853515625</v>
      </c>
    </row>
    <row r="46" spans="1:12" ht="12.75">
      <c r="A46" s="1">
        <v>4</v>
      </c>
      <c r="B46" s="10">
        <v>18</v>
      </c>
      <c r="C46" s="47" t="s">
        <v>427</v>
      </c>
      <c r="D46" s="48" t="s">
        <v>375</v>
      </c>
      <c r="E46" s="47" t="s">
        <v>359</v>
      </c>
      <c r="F46" s="47" t="s">
        <v>322</v>
      </c>
      <c r="G46" s="47" t="s">
        <v>323</v>
      </c>
      <c r="H46" s="8"/>
      <c r="I46" s="10">
        <v>18</v>
      </c>
      <c r="J46" s="11">
        <v>88.75</v>
      </c>
      <c r="K46" s="2">
        <v>80.6708152770996</v>
      </c>
      <c r="L46" s="2">
        <v>940.9400024414062</v>
      </c>
    </row>
    <row r="47" spans="1:12" ht="12.75">
      <c r="A47" s="1">
        <v>5</v>
      </c>
      <c r="B47" s="10">
        <v>52</v>
      </c>
      <c r="C47" s="47" t="s">
        <v>427</v>
      </c>
      <c r="D47" s="48" t="s">
        <v>374</v>
      </c>
      <c r="E47" s="47" t="s">
        <v>443</v>
      </c>
      <c r="F47" s="47" t="s">
        <v>324</v>
      </c>
      <c r="G47" s="47" t="s">
        <v>325</v>
      </c>
      <c r="H47" s="8"/>
      <c r="I47" s="10">
        <v>18</v>
      </c>
      <c r="J47" s="11">
        <v>88.75</v>
      </c>
      <c r="K47" s="2">
        <v>79.13058013916016</v>
      </c>
      <c r="L47" s="2">
        <v>922.97998046875</v>
      </c>
    </row>
    <row r="48" spans="1:12" ht="12.75">
      <c r="A48" s="1">
        <v>6</v>
      </c>
      <c r="B48" s="10">
        <v>138</v>
      </c>
      <c r="C48" s="47" t="s">
        <v>427</v>
      </c>
      <c r="D48" s="48" t="s">
        <v>413</v>
      </c>
      <c r="E48" s="47" t="s">
        <v>246</v>
      </c>
      <c r="F48" s="47" t="s">
        <v>326</v>
      </c>
      <c r="G48" s="47" t="s">
        <v>106</v>
      </c>
      <c r="H48" s="8"/>
      <c r="I48" s="10">
        <v>18</v>
      </c>
      <c r="J48" s="11">
        <v>88.75</v>
      </c>
      <c r="K48" s="2">
        <v>79.02567443847657</v>
      </c>
      <c r="L48" s="2">
        <v>921.760009765625</v>
      </c>
    </row>
    <row r="49" spans="1:12" ht="12.75">
      <c r="A49" s="1">
        <v>7</v>
      </c>
      <c r="B49" s="10">
        <v>200</v>
      </c>
      <c r="C49" s="47" t="s">
        <v>427</v>
      </c>
      <c r="D49" s="48" t="s">
        <v>555</v>
      </c>
      <c r="E49" s="47" t="s">
        <v>264</v>
      </c>
      <c r="F49" s="47" t="s">
        <v>108</v>
      </c>
      <c r="G49" s="47" t="s">
        <v>109</v>
      </c>
      <c r="H49" s="8"/>
      <c r="I49" s="10">
        <v>17</v>
      </c>
      <c r="J49" s="11">
        <v>83.75</v>
      </c>
      <c r="K49" s="2">
        <v>77.74867172241211</v>
      </c>
      <c r="L49" s="2">
        <v>906.8599853515625</v>
      </c>
    </row>
    <row r="50" spans="1:12" ht="12.75">
      <c r="A50" s="1">
        <v>8</v>
      </c>
      <c r="B50" s="10">
        <v>31</v>
      </c>
      <c r="C50" s="47" t="s">
        <v>427</v>
      </c>
      <c r="D50" s="48" t="s">
        <v>424</v>
      </c>
      <c r="E50" s="47" t="s">
        <v>425</v>
      </c>
      <c r="F50" s="47" t="s">
        <v>110</v>
      </c>
      <c r="G50" s="47" t="s">
        <v>111</v>
      </c>
      <c r="H50" s="8" t="s">
        <v>146</v>
      </c>
      <c r="I50" s="10">
        <v>17</v>
      </c>
      <c r="J50" s="11">
        <v>83.75</v>
      </c>
      <c r="K50" s="2">
        <v>76.49993133544922</v>
      </c>
      <c r="L50" s="2">
        <v>892.2899780273438</v>
      </c>
    </row>
    <row r="51" spans="1:12" ht="12.75">
      <c r="A51" s="1">
        <v>9</v>
      </c>
      <c r="B51" s="10">
        <v>69</v>
      </c>
      <c r="C51" s="47" t="s">
        <v>427</v>
      </c>
      <c r="D51" s="48" t="s">
        <v>409</v>
      </c>
      <c r="E51" s="47" t="s">
        <v>448</v>
      </c>
      <c r="F51" s="47" t="s">
        <v>112</v>
      </c>
      <c r="G51" s="47" t="s">
        <v>113</v>
      </c>
      <c r="H51" s="8"/>
      <c r="I51" s="10">
        <v>17</v>
      </c>
      <c r="J51" s="11">
        <v>83.75</v>
      </c>
      <c r="K51" s="2">
        <v>75.1658546447754</v>
      </c>
      <c r="L51" s="2">
        <v>876.72998046875</v>
      </c>
    </row>
    <row r="52" spans="1:12" ht="12.75">
      <c r="A52" s="1">
        <v>10</v>
      </c>
      <c r="B52" s="10">
        <v>925</v>
      </c>
      <c r="C52" s="47" t="s">
        <v>427</v>
      </c>
      <c r="D52" s="48" t="s">
        <v>405</v>
      </c>
      <c r="E52" s="47" t="s">
        <v>264</v>
      </c>
      <c r="F52" s="47" t="s">
        <v>114</v>
      </c>
      <c r="G52" s="47" t="s">
        <v>115</v>
      </c>
      <c r="H52" s="8"/>
      <c r="I52" s="10">
        <v>16</v>
      </c>
      <c r="J52" s="11">
        <v>78.75</v>
      </c>
      <c r="K52" s="2">
        <v>72.79739456176758</v>
      </c>
      <c r="L52" s="2">
        <v>849.1099853515625</v>
      </c>
    </row>
    <row r="53" spans="1:12" ht="12.75">
      <c r="A53" s="1">
        <v>11</v>
      </c>
      <c r="B53" s="10">
        <v>172</v>
      </c>
      <c r="C53" s="47" t="s">
        <v>427</v>
      </c>
      <c r="D53" s="48" t="s">
        <v>549</v>
      </c>
      <c r="E53" s="47" t="s">
        <v>372</v>
      </c>
      <c r="F53" s="47" t="s">
        <v>116</v>
      </c>
      <c r="G53" s="47" t="s">
        <v>117</v>
      </c>
      <c r="H53" s="8"/>
      <c r="I53" s="10">
        <v>16</v>
      </c>
      <c r="J53" s="11">
        <v>78.75</v>
      </c>
      <c r="K53" s="2">
        <v>72.72102584838868</v>
      </c>
      <c r="L53" s="2">
        <v>848.219970703125</v>
      </c>
    </row>
    <row r="54" spans="1:12" ht="12.75">
      <c r="A54" s="1">
        <v>12</v>
      </c>
      <c r="B54" s="10">
        <v>370</v>
      </c>
      <c r="C54" s="47" t="s">
        <v>427</v>
      </c>
      <c r="D54" s="48" t="s">
        <v>416</v>
      </c>
      <c r="E54" s="47" t="s">
        <v>264</v>
      </c>
      <c r="F54" s="47" t="s">
        <v>118</v>
      </c>
      <c r="G54" s="47" t="s">
        <v>119</v>
      </c>
      <c r="H54" s="8"/>
      <c r="I54" s="10">
        <v>16</v>
      </c>
      <c r="J54" s="11">
        <v>78.75</v>
      </c>
      <c r="K54" s="2">
        <v>72.62936553955079</v>
      </c>
      <c r="L54" s="2">
        <v>847.1500244140625</v>
      </c>
    </row>
    <row r="55" spans="1:12" ht="12.75">
      <c r="A55" s="1">
        <v>13</v>
      </c>
      <c r="B55" s="10">
        <v>60</v>
      </c>
      <c r="C55" s="47" t="s">
        <v>427</v>
      </c>
      <c r="D55" s="48" t="s">
        <v>120</v>
      </c>
      <c r="E55" s="47" t="s">
        <v>448</v>
      </c>
      <c r="F55" s="47" t="s">
        <v>121</v>
      </c>
      <c r="G55" s="47" t="s">
        <v>122</v>
      </c>
      <c r="H55" s="8"/>
      <c r="I55" s="10">
        <v>16</v>
      </c>
      <c r="J55" s="11">
        <v>78.75</v>
      </c>
      <c r="K55" s="2">
        <v>70.07076644897461</v>
      </c>
      <c r="L55" s="2">
        <v>817.2999877929688</v>
      </c>
    </row>
    <row r="56" spans="1:12" ht="12.75">
      <c r="A56" s="1">
        <v>14</v>
      </c>
      <c r="B56" s="10">
        <v>85</v>
      </c>
      <c r="C56" s="47" t="s">
        <v>427</v>
      </c>
      <c r="D56" s="48" t="s">
        <v>551</v>
      </c>
      <c r="E56" s="47" t="s">
        <v>552</v>
      </c>
      <c r="F56" s="47" t="s">
        <v>123</v>
      </c>
      <c r="G56" s="47" t="s">
        <v>124</v>
      </c>
      <c r="H56" s="8"/>
      <c r="I56" s="10">
        <v>11</v>
      </c>
      <c r="J56" s="11">
        <v>53.75</v>
      </c>
      <c r="K56" s="2">
        <v>49.624035644531254</v>
      </c>
      <c r="L56" s="2">
        <v>578.8099975585938</v>
      </c>
    </row>
    <row r="57" spans="1:12" ht="12.75">
      <c r="A57" s="1" t="s">
        <v>360</v>
      </c>
      <c r="B57" s="10">
        <v>373</v>
      </c>
      <c r="C57" s="47" t="s">
        <v>427</v>
      </c>
      <c r="D57" s="48" t="s">
        <v>397</v>
      </c>
      <c r="E57" s="47" t="s">
        <v>246</v>
      </c>
      <c r="F57" s="47" t="s">
        <v>125</v>
      </c>
      <c r="G57" s="47" t="s">
        <v>857</v>
      </c>
      <c r="H57" s="8" t="s">
        <v>361</v>
      </c>
      <c r="I57" s="10">
        <v>11</v>
      </c>
      <c r="J57" s="11">
        <v>0</v>
      </c>
      <c r="K57" s="2">
        <v>0</v>
      </c>
      <c r="L57" s="2">
        <v>0</v>
      </c>
    </row>
    <row r="58" spans="1:12" ht="12.75">
      <c r="A58" s="1" t="s">
        <v>360</v>
      </c>
      <c r="B58" s="10">
        <v>59</v>
      </c>
      <c r="C58" s="47" t="s">
        <v>427</v>
      </c>
      <c r="D58" s="48" t="s">
        <v>411</v>
      </c>
      <c r="E58" s="47" t="s">
        <v>443</v>
      </c>
      <c r="F58" s="47" t="s">
        <v>107</v>
      </c>
      <c r="G58" s="47" t="s">
        <v>857</v>
      </c>
      <c r="H58" s="8" t="s">
        <v>361</v>
      </c>
      <c r="I58" s="10">
        <v>7</v>
      </c>
      <c r="J58" s="11">
        <v>0</v>
      </c>
      <c r="K58" s="2">
        <v>0</v>
      </c>
      <c r="L58" s="2">
        <v>0</v>
      </c>
    </row>
    <row r="60" spans="1:17" ht="16.5">
      <c r="A60" s="5" t="s">
        <v>430</v>
      </c>
      <c r="B60" s="62" t="s">
        <v>253</v>
      </c>
      <c r="C60" s="5" t="s">
        <v>431</v>
      </c>
      <c r="D60" s="62" t="s">
        <v>295</v>
      </c>
      <c r="E60" s="5" t="s">
        <v>433</v>
      </c>
      <c r="F60" s="62" t="s">
        <v>558</v>
      </c>
      <c r="H60" s="6"/>
      <c r="I60" s="6"/>
      <c r="Q60" s="12"/>
    </row>
    <row r="61" spans="1:13" ht="16.5">
      <c r="A61" s="5" t="s">
        <v>247</v>
      </c>
      <c r="B61" s="62" t="s">
        <v>418</v>
      </c>
      <c r="C61" s="1"/>
      <c r="D61" s="7"/>
      <c r="E61" s="7" t="s">
        <v>435</v>
      </c>
      <c r="F61" s="61" t="s">
        <v>317</v>
      </c>
      <c r="G61" s="1"/>
      <c r="H61" s="1"/>
      <c r="I61" s="8"/>
      <c r="K61" s="8"/>
      <c r="M61" s="12"/>
    </row>
    <row r="62" spans="1:14" ht="15">
      <c r="A62" s="9" t="s">
        <v>217</v>
      </c>
      <c r="B62" s="9" t="s">
        <v>218</v>
      </c>
      <c r="C62" s="9" t="s">
        <v>247</v>
      </c>
      <c r="D62" s="9" t="s">
        <v>219</v>
      </c>
      <c r="E62" s="9" t="s">
        <v>248</v>
      </c>
      <c r="F62" s="9" t="s">
        <v>220</v>
      </c>
      <c r="G62" s="9" t="s">
        <v>621</v>
      </c>
      <c r="H62" s="9" t="s">
        <v>221</v>
      </c>
      <c r="I62" s="9" t="s">
        <v>222</v>
      </c>
      <c r="J62" s="9" t="s">
        <v>223</v>
      </c>
      <c r="K62" s="9" t="s">
        <v>224</v>
      </c>
      <c r="L62" s="9" t="s">
        <v>225</v>
      </c>
      <c r="N62" s="13"/>
    </row>
    <row r="63" spans="1:12" ht="12.75">
      <c r="A63" s="1">
        <v>1</v>
      </c>
      <c r="B63" s="10">
        <v>5</v>
      </c>
      <c r="C63" s="47" t="s">
        <v>419</v>
      </c>
      <c r="D63" s="48" t="s">
        <v>560</v>
      </c>
      <c r="E63" s="47" t="s">
        <v>443</v>
      </c>
      <c r="F63" s="47" t="s">
        <v>126</v>
      </c>
      <c r="G63" s="47" t="s">
        <v>126</v>
      </c>
      <c r="H63" s="8"/>
      <c r="I63" s="10">
        <v>21</v>
      </c>
      <c r="J63" s="11">
        <v>103.75</v>
      </c>
      <c r="K63" s="2">
        <v>96.44085159301758</v>
      </c>
      <c r="L63" s="2">
        <v>1000</v>
      </c>
    </row>
    <row r="64" spans="1:12" ht="12.75">
      <c r="A64" s="1">
        <v>2</v>
      </c>
      <c r="B64" s="10">
        <v>191</v>
      </c>
      <c r="C64" s="47" t="s">
        <v>419</v>
      </c>
      <c r="D64" s="48" t="s">
        <v>420</v>
      </c>
      <c r="E64" s="47" t="s">
        <v>246</v>
      </c>
      <c r="F64" s="47" t="s">
        <v>127</v>
      </c>
      <c r="G64" s="47" t="s">
        <v>127</v>
      </c>
      <c r="H64" s="49"/>
      <c r="I64" s="10">
        <v>21</v>
      </c>
      <c r="J64" s="11">
        <v>103.75</v>
      </c>
      <c r="K64" s="2">
        <v>96.40874404907227</v>
      </c>
      <c r="L64" s="2">
        <v>999.6599731445312</v>
      </c>
    </row>
    <row r="65" spans="1:12" ht="12.75">
      <c r="A65" s="1">
        <v>3</v>
      </c>
      <c r="B65" s="10">
        <v>222</v>
      </c>
      <c r="C65" s="47" t="s">
        <v>419</v>
      </c>
      <c r="D65" s="48" t="s">
        <v>428</v>
      </c>
      <c r="E65" s="47" t="s">
        <v>443</v>
      </c>
      <c r="F65" s="47" t="s">
        <v>128</v>
      </c>
      <c r="G65" s="47" t="s">
        <v>129</v>
      </c>
      <c r="H65" s="8"/>
      <c r="I65" s="10">
        <v>20</v>
      </c>
      <c r="J65" s="11">
        <v>98.75</v>
      </c>
      <c r="K65" s="2">
        <v>91.59915618896484</v>
      </c>
      <c r="L65" s="2">
        <v>949.7899780273438</v>
      </c>
    </row>
    <row r="66" spans="1:12" ht="12.75">
      <c r="A66" s="1">
        <v>4</v>
      </c>
      <c r="B66" s="10">
        <v>16</v>
      </c>
      <c r="C66" s="47" t="s">
        <v>419</v>
      </c>
      <c r="D66" s="48" t="s">
        <v>565</v>
      </c>
      <c r="E66" s="47" t="s">
        <v>264</v>
      </c>
      <c r="F66" s="47" t="s">
        <v>131</v>
      </c>
      <c r="G66" s="47" t="s">
        <v>132</v>
      </c>
      <c r="H66" s="8"/>
      <c r="I66" s="10">
        <v>19</v>
      </c>
      <c r="J66" s="11">
        <v>93.75</v>
      </c>
      <c r="K66" s="2">
        <v>85.76111068725587</v>
      </c>
      <c r="L66" s="2">
        <v>889.260009765625</v>
      </c>
    </row>
    <row r="67" spans="1:12" ht="12.75">
      <c r="A67" s="1">
        <v>5</v>
      </c>
      <c r="B67" s="10">
        <v>91</v>
      </c>
      <c r="C67" s="47" t="s">
        <v>419</v>
      </c>
      <c r="D67" s="48" t="s">
        <v>422</v>
      </c>
      <c r="E67" s="47" t="s">
        <v>448</v>
      </c>
      <c r="F67" s="47" t="s">
        <v>130</v>
      </c>
      <c r="G67" s="47" t="s">
        <v>147</v>
      </c>
      <c r="H67" s="8" t="s">
        <v>148</v>
      </c>
      <c r="I67" s="10">
        <v>20</v>
      </c>
      <c r="J67" s="11">
        <v>98.75</v>
      </c>
      <c r="K67" s="2">
        <v>89.63397674560547</v>
      </c>
      <c r="L67" s="2">
        <v>886.1500244140625</v>
      </c>
    </row>
    <row r="68" spans="1:12" ht="12.75">
      <c r="A68" s="1">
        <v>6</v>
      </c>
      <c r="B68" s="10">
        <v>7</v>
      </c>
      <c r="C68" s="47" t="s">
        <v>419</v>
      </c>
      <c r="D68" s="48" t="s">
        <v>357</v>
      </c>
      <c r="E68" s="47" t="s">
        <v>246</v>
      </c>
      <c r="F68" s="47" t="s">
        <v>133</v>
      </c>
      <c r="G68" s="47" t="s">
        <v>134</v>
      </c>
      <c r="H68" s="8" t="s">
        <v>149</v>
      </c>
      <c r="I68" s="10">
        <v>18</v>
      </c>
      <c r="J68" s="11">
        <v>88.75</v>
      </c>
      <c r="K68" s="2">
        <v>82.46459426879883</v>
      </c>
      <c r="L68" s="2">
        <v>855.0700073242188</v>
      </c>
    </row>
    <row r="69" spans="1:12" ht="12.75">
      <c r="A69" s="1">
        <v>7</v>
      </c>
      <c r="B69" s="10">
        <v>11</v>
      </c>
      <c r="C69" s="47" t="s">
        <v>419</v>
      </c>
      <c r="D69" s="48" t="s">
        <v>429</v>
      </c>
      <c r="E69" s="47" t="s">
        <v>425</v>
      </c>
      <c r="F69" s="47" t="s">
        <v>135</v>
      </c>
      <c r="G69" s="47" t="s">
        <v>136</v>
      </c>
      <c r="H69" s="8"/>
      <c r="I69" s="10">
        <v>18</v>
      </c>
      <c r="J69" s="11">
        <v>88.75</v>
      </c>
      <c r="K69" s="2">
        <v>81.02720489501954</v>
      </c>
      <c r="L69" s="2">
        <v>840.1699829101562</v>
      </c>
    </row>
    <row r="70" spans="1:12" ht="12.75">
      <c r="A70" s="1">
        <v>8</v>
      </c>
      <c r="B70" s="10">
        <v>40</v>
      </c>
      <c r="C70" s="47" t="s">
        <v>419</v>
      </c>
      <c r="D70" s="48" t="s">
        <v>577</v>
      </c>
      <c r="E70" s="47" t="s">
        <v>359</v>
      </c>
      <c r="F70" s="47" t="s">
        <v>137</v>
      </c>
      <c r="G70" s="47" t="s">
        <v>138</v>
      </c>
      <c r="H70" s="8"/>
      <c r="I70" s="10">
        <v>18</v>
      </c>
      <c r="J70" s="11">
        <v>88.75</v>
      </c>
      <c r="K70" s="2">
        <v>80.7360466003418</v>
      </c>
      <c r="L70" s="2">
        <v>837.1500244140625</v>
      </c>
    </row>
    <row r="71" spans="1:12" ht="12.75">
      <c r="A71" s="1">
        <v>9</v>
      </c>
      <c r="B71" s="10">
        <v>49</v>
      </c>
      <c r="C71" s="47" t="s">
        <v>419</v>
      </c>
      <c r="D71" s="48" t="s">
        <v>575</v>
      </c>
      <c r="E71" s="47" t="s">
        <v>264</v>
      </c>
      <c r="F71" s="47" t="s">
        <v>139</v>
      </c>
      <c r="G71" s="47" t="s">
        <v>140</v>
      </c>
      <c r="H71" s="8"/>
      <c r="I71" s="10">
        <v>16</v>
      </c>
      <c r="J71" s="11">
        <v>78.75</v>
      </c>
      <c r="K71" s="2">
        <v>72.88011474609375</v>
      </c>
      <c r="L71" s="2">
        <v>755.6900024414062</v>
      </c>
    </row>
    <row r="72" spans="1:12" ht="12.75">
      <c r="A72" s="1">
        <v>10</v>
      </c>
      <c r="B72" s="10">
        <v>34</v>
      </c>
      <c r="C72" s="47" t="s">
        <v>419</v>
      </c>
      <c r="D72" s="48" t="s">
        <v>573</v>
      </c>
      <c r="E72" s="47" t="s">
        <v>264</v>
      </c>
      <c r="F72" s="47" t="s">
        <v>141</v>
      </c>
      <c r="G72" s="47" t="s">
        <v>142</v>
      </c>
      <c r="H72" s="8"/>
      <c r="I72" s="10">
        <v>16</v>
      </c>
      <c r="J72" s="11">
        <v>78.75</v>
      </c>
      <c r="K72" s="2">
        <v>70.25412826538086</v>
      </c>
      <c r="L72" s="2">
        <v>728.4600219726562</v>
      </c>
    </row>
    <row r="73" spans="1:12" ht="12.75">
      <c r="A73" s="1">
        <v>11</v>
      </c>
      <c r="B73" s="10">
        <v>43</v>
      </c>
      <c r="C73" s="47" t="s">
        <v>419</v>
      </c>
      <c r="D73" s="48" t="s">
        <v>421</v>
      </c>
      <c r="E73" s="47" t="s">
        <v>246</v>
      </c>
      <c r="F73" s="47" t="s">
        <v>143</v>
      </c>
      <c r="G73" s="47" t="s">
        <v>144</v>
      </c>
      <c r="H73" s="8"/>
      <c r="I73" s="10">
        <v>4</v>
      </c>
      <c r="J73" s="11">
        <v>18.75</v>
      </c>
      <c r="K73" s="2">
        <v>17.034142112731935</v>
      </c>
      <c r="L73" s="2">
        <v>176.6199951171875</v>
      </c>
    </row>
    <row r="74" spans="1:12" ht="12.75">
      <c r="A74" s="1" t="s">
        <v>360</v>
      </c>
      <c r="B74" s="10">
        <v>72</v>
      </c>
      <c r="C74" s="47" t="s">
        <v>419</v>
      </c>
      <c r="D74" s="48" t="s">
        <v>351</v>
      </c>
      <c r="E74" s="47" t="s">
        <v>448</v>
      </c>
      <c r="F74" s="47" t="s">
        <v>145</v>
      </c>
      <c r="G74" s="47" t="s">
        <v>857</v>
      </c>
      <c r="H74" s="8" t="s">
        <v>361</v>
      </c>
      <c r="I74" s="10">
        <v>10</v>
      </c>
      <c r="J74" s="11">
        <v>0</v>
      </c>
      <c r="K74" s="2">
        <v>0</v>
      </c>
      <c r="L74" s="2">
        <v>0</v>
      </c>
    </row>
    <row r="75" spans="1:12" ht="12.75">
      <c r="A75" s="1" t="s">
        <v>360</v>
      </c>
      <c r="B75" s="10">
        <v>111</v>
      </c>
      <c r="C75" s="47" t="s">
        <v>419</v>
      </c>
      <c r="D75" s="48" t="s">
        <v>354</v>
      </c>
      <c r="E75" s="47" t="s">
        <v>443</v>
      </c>
      <c r="F75" s="47" t="s">
        <v>857</v>
      </c>
      <c r="G75" s="47" t="s">
        <v>857</v>
      </c>
      <c r="H75" s="8" t="s">
        <v>860</v>
      </c>
      <c r="I75" s="10">
        <v>0</v>
      </c>
      <c r="J75" s="11">
        <v>0</v>
      </c>
      <c r="K75" s="2">
        <v>0</v>
      </c>
      <c r="L75" s="2">
        <v>0</v>
      </c>
    </row>
    <row r="77" spans="1:17" ht="16.5">
      <c r="A77" s="5" t="s">
        <v>430</v>
      </c>
      <c r="B77" s="62" t="s">
        <v>253</v>
      </c>
      <c r="C77" s="5" t="s">
        <v>431</v>
      </c>
      <c r="D77" s="62" t="s">
        <v>295</v>
      </c>
      <c r="E77" s="5" t="s">
        <v>433</v>
      </c>
      <c r="F77" s="62" t="s">
        <v>254</v>
      </c>
      <c r="H77" s="6"/>
      <c r="I77" s="6"/>
      <c r="Q77" s="12"/>
    </row>
    <row r="78" spans="1:13" ht="16.5">
      <c r="A78" s="5" t="s">
        <v>247</v>
      </c>
      <c r="B78" s="62" t="s">
        <v>450</v>
      </c>
      <c r="C78" s="1"/>
      <c r="D78" s="7"/>
      <c r="E78" s="7" t="s">
        <v>435</v>
      </c>
      <c r="F78" s="61" t="s">
        <v>175</v>
      </c>
      <c r="G78" s="1"/>
      <c r="H78" s="1"/>
      <c r="I78" s="8"/>
      <c r="K78" s="8"/>
      <c r="M78" s="12"/>
    </row>
    <row r="79" spans="1:14" ht="15">
      <c r="A79" s="9" t="s">
        <v>217</v>
      </c>
      <c r="B79" s="9" t="s">
        <v>218</v>
      </c>
      <c r="C79" s="9" t="s">
        <v>247</v>
      </c>
      <c r="D79" s="9" t="s">
        <v>219</v>
      </c>
      <c r="E79" s="9" t="s">
        <v>248</v>
      </c>
      <c r="F79" s="9" t="s">
        <v>220</v>
      </c>
      <c r="G79" s="9" t="s">
        <v>621</v>
      </c>
      <c r="H79" s="9" t="s">
        <v>221</v>
      </c>
      <c r="I79" s="9" t="s">
        <v>222</v>
      </c>
      <c r="J79" s="9" t="s">
        <v>223</v>
      </c>
      <c r="K79" s="9" t="s">
        <v>224</v>
      </c>
      <c r="L79" s="9" t="s">
        <v>225</v>
      </c>
      <c r="N79" s="13"/>
    </row>
    <row r="80" spans="1:12" ht="12.75">
      <c r="A80" s="1">
        <v>1</v>
      </c>
      <c r="B80" s="10">
        <v>69</v>
      </c>
      <c r="C80" s="47" t="s">
        <v>451</v>
      </c>
      <c r="D80" s="48" t="s">
        <v>256</v>
      </c>
      <c r="E80" s="47" t="s">
        <v>372</v>
      </c>
      <c r="F80" s="47" t="s">
        <v>150</v>
      </c>
      <c r="G80" s="47" t="s">
        <v>150</v>
      </c>
      <c r="H80" s="8"/>
      <c r="I80" s="10">
        <v>7</v>
      </c>
      <c r="J80" s="11">
        <v>45.220001220703125</v>
      </c>
      <c r="K80" s="2">
        <v>55.98690490722657</v>
      </c>
      <c r="L80" s="2">
        <v>1000</v>
      </c>
    </row>
    <row r="81" spans="1:12" ht="12.75">
      <c r="A81" s="1">
        <v>2</v>
      </c>
      <c r="B81" s="10">
        <v>20</v>
      </c>
      <c r="C81" s="47" t="s">
        <v>451</v>
      </c>
      <c r="D81" s="48" t="s">
        <v>449</v>
      </c>
      <c r="E81" s="47" t="s">
        <v>448</v>
      </c>
      <c r="F81" s="47" t="s">
        <v>151</v>
      </c>
      <c r="G81" s="47" t="s">
        <v>151</v>
      </c>
      <c r="H81" s="49"/>
      <c r="I81" s="10">
        <v>7</v>
      </c>
      <c r="J81" s="11">
        <v>45.220001220703125</v>
      </c>
      <c r="K81" s="2">
        <v>52.59345474243164</v>
      </c>
      <c r="L81" s="2">
        <v>939.3800048828125</v>
      </c>
    </row>
    <row r="82" spans="1:12" ht="12.75">
      <c r="A82" s="1">
        <v>3</v>
      </c>
      <c r="B82" s="10">
        <v>273</v>
      </c>
      <c r="C82" s="47" t="s">
        <v>451</v>
      </c>
      <c r="D82" s="48" t="s">
        <v>259</v>
      </c>
      <c r="E82" s="47" t="s">
        <v>372</v>
      </c>
      <c r="F82" s="47" t="s">
        <v>152</v>
      </c>
      <c r="G82" s="47" t="s">
        <v>153</v>
      </c>
      <c r="H82" s="8"/>
      <c r="I82" s="10">
        <v>6</v>
      </c>
      <c r="J82" s="11">
        <v>38.7599983215332</v>
      </c>
      <c r="K82" s="2">
        <v>50.1304126739502</v>
      </c>
      <c r="L82" s="2">
        <v>895.3900146484375</v>
      </c>
    </row>
    <row r="83" spans="1:12" ht="12.75">
      <c r="A83" s="1">
        <v>4</v>
      </c>
      <c r="B83" s="10">
        <v>53</v>
      </c>
      <c r="C83" s="47" t="s">
        <v>451</v>
      </c>
      <c r="D83" s="48" t="s">
        <v>263</v>
      </c>
      <c r="E83" s="47" t="s">
        <v>264</v>
      </c>
      <c r="F83" s="47" t="s">
        <v>154</v>
      </c>
      <c r="G83" s="47" t="s">
        <v>155</v>
      </c>
      <c r="H83" s="8" t="s">
        <v>191</v>
      </c>
      <c r="I83" s="10">
        <v>6</v>
      </c>
      <c r="J83" s="11">
        <v>38.7599983215332</v>
      </c>
      <c r="K83" s="2">
        <v>47.955789184570314</v>
      </c>
      <c r="L83" s="2">
        <v>856.5499877929688</v>
      </c>
    </row>
    <row r="84" spans="1:12" ht="12.75">
      <c r="A84" s="1">
        <v>5</v>
      </c>
      <c r="B84" s="10">
        <v>212</v>
      </c>
      <c r="C84" s="47" t="s">
        <v>451</v>
      </c>
      <c r="D84" s="48" t="s">
        <v>266</v>
      </c>
      <c r="E84" s="47" t="s">
        <v>443</v>
      </c>
      <c r="F84" s="47" t="s">
        <v>156</v>
      </c>
      <c r="G84" s="47" t="s">
        <v>157</v>
      </c>
      <c r="H84" s="8"/>
      <c r="I84" s="10">
        <v>6</v>
      </c>
      <c r="J84" s="11">
        <v>38.7599983215332</v>
      </c>
      <c r="K84" s="2">
        <v>46.36440582275391</v>
      </c>
      <c r="L84" s="2">
        <v>828.1199951171875</v>
      </c>
    </row>
    <row r="85" spans="1:12" ht="12.75">
      <c r="A85" s="1">
        <v>6</v>
      </c>
      <c r="B85" s="10">
        <v>200</v>
      </c>
      <c r="C85" s="47" t="s">
        <v>451</v>
      </c>
      <c r="D85" s="48" t="s">
        <v>528</v>
      </c>
      <c r="E85" s="47" t="s">
        <v>264</v>
      </c>
      <c r="F85" s="47" t="s">
        <v>158</v>
      </c>
      <c r="G85" s="47" t="s">
        <v>159</v>
      </c>
      <c r="H85" s="8"/>
      <c r="I85" s="10">
        <v>5</v>
      </c>
      <c r="J85" s="11">
        <v>32.29999923706055</v>
      </c>
      <c r="K85" s="2">
        <v>44.72221755981445</v>
      </c>
      <c r="L85" s="2">
        <v>798.7899780273438</v>
      </c>
    </row>
    <row r="86" spans="1:12" ht="12.75">
      <c r="A86" s="1">
        <v>7</v>
      </c>
      <c r="B86" s="10">
        <v>49</v>
      </c>
      <c r="C86" s="47" t="s">
        <v>451</v>
      </c>
      <c r="D86" s="48" t="s">
        <v>539</v>
      </c>
      <c r="E86" s="47" t="s">
        <v>264</v>
      </c>
      <c r="F86" s="47" t="s">
        <v>161</v>
      </c>
      <c r="G86" s="47" t="s">
        <v>162</v>
      </c>
      <c r="H86" s="8"/>
      <c r="I86" s="10">
        <v>5</v>
      </c>
      <c r="J86" s="11">
        <v>32.29999923706055</v>
      </c>
      <c r="K86" s="2">
        <v>41.61790008544922</v>
      </c>
      <c r="L86" s="2">
        <v>743.3400268554688</v>
      </c>
    </row>
    <row r="87" spans="1:12" ht="12.75">
      <c r="A87" s="1">
        <v>8</v>
      </c>
      <c r="B87" s="10">
        <v>110</v>
      </c>
      <c r="C87" s="47" t="s">
        <v>451</v>
      </c>
      <c r="D87" s="48" t="s">
        <v>526</v>
      </c>
      <c r="E87" s="47" t="s">
        <v>246</v>
      </c>
      <c r="F87" s="47" t="s">
        <v>160</v>
      </c>
      <c r="G87" s="47" t="s">
        <v>192</v>
      </c>
      <c r="H87" s="8" t="s">
        <v>193</v>
      </c>
      <c r="I87" s="10">
        <v>5</v>
      </c>
      <c r="J87" s="11">
        <v>32.29999923706055</v>
      </c>
      <c r="K87" s="2">
        <v>42.217468643188475</v>
      </c>
      <c r="L87" s="2">
        <v>730.9099731445312</v>
      </c>
    </row>
    <row r="88" spans="1:12" ht="12.75">
      <c r="A88" s="1">
        <v>9</v>
      </c>
      <c r="B88" s="10">
        <v>52</v>
      </c>
      <c r="C88" s="47" t="s">
        <v>451</v>
      </c>
      <c r="D88" s="48" t="s">
        <v>583</v>
      </c>
      <c r="E88" s="47" t="s">
        <v>443</v>
      </c>
      <c r="F88" s="47" t="s">
        <v>163</v>
      </c>
      <c r="G88" s="47" t="s">
        <v>164</v>
      </c>
      <c r="H88" s="8"/>
      <c r="I88" s="10">
        <v>5</v>
      </c>
      <c r="J88" s="11">
        <v>32.29999923706055</v>
      </c>
      <c r="K88" s="2">
        <v>36.31877517700195</v>
      </c>
      <c r="L88" s="2">
        <v>648.7000122070312</v>
      </c>
    </row>
    <row r="89" spans="1:12" ht="12.75">
      <c r="A89" s="1">
        <v>10</v>
      </c>
      <c r="B89" s="10">
        <v>115</v>
      </c>
      <c r="C89" s="47" t="s">
        <v>451</v>
      </c>
      <c r="D89" s="48" t="s">
        <v>534</v>
      </c>
      <c r="E89" s="47" t="s">
        <v>425</v>
      </c>
      <c r="F89" s="47" t="s">
        <v>165</v>
      </c>
      <c r="G89" s="47" t="s">
        <v>166</v>
      </c>
      <c r="H89" s="8"/>
      <c r="I89" s="10">
        <v>4</v>
      </c>
      <c r="J89" s="11">
        <v>25.84000015258789</v>
      </c>
      <c r="K89" s="2">
        <v>33.64084396362305</v>
      </c>
      <c r="L89" s="2">
        <v>600.8599853515625</v>
      </c>
    </row>
    <row r="90" spans="1:12" ht="12.75">
      <c r="A90" s="1">
        <v>11</v>
      </c>
      <c r="B90" s="10">
        <v>85</v>
      </c>
      <c r="C90" s="47" t="s">
        <v>451</v>
      </c>
      <c r="D90" s="48" t="s">
        <v>530</v>
      </c>
      <c r="E90" s="47" t="s">
        <v>372</v>
      </c>
      <c r="F90" s="47" t="s">
        <v>167</v>
      </c>
      <c r="G90" s="47" t="s">
        <v>168</v>
      </c>
      <c r="H90" s="8"/>
      <c r="I90" s="10">
        <v>4</v>
      </c>
      <c r="J90" s="11">
        <v>25.84000015258789</v>
      </c>
      <c r="K90" s="2">
        <v>33.3211555480957</v>
      </c>
      <c r="L90" s="2">
        <v>595.1599731445312</v>
      </c>
    </row>
    <row r="91" spans="1:12" ht="12.75">
      <c r="A91" s="1">
        <v>12</v>
      </c>
      <c r="B91" s="10">
        <v>373</v>
      </c>
      <c r="C91" s="47" t="s">
        <v>451</v>
      </c>
      <c r="D91" s="48" t="s">
        <v>532</v>
      </c>
      <c r="E91" s="47" t="s">
        <v>246</v>
      </c>
      <c r="F91" s="47" t="s">
        <v>169</v>
      </c>
      <c r="G91" s="47" t="s">
        <v>170</v>
      </c>
      <c r="H91" s="8"/>
      <c r="I91" s="10">
        <v>4</v>
      </c>
      <c r="J91" s="11">
        <v>25.84000015258789</v>
      </c>
      <c r="K91" s="2">
        <v>33.16611785888672</v>
      </c>
      <c r="L91" s="2">
        <v>592.3900146484375</v>
      </c>
    </row>
    <row r="92" spans="1:12" ht="12.75">
      <c r="A92" s="1">
        <v>13</v>
      </c>
      <c r="B92" s="10">
        <v>73</v>
      </c>
      <c r="C92" s="47" t="s">
        <v>451</v>
      </c>
      <c r="D92" s="48" t="s">
        <v>536</v>
      </c>
      <c r="E92" s="47" t="s">
        <v>246</v>
      </c>
      <c r="F92" s="47" t="s">
        <v>171</v>
      </c>
      <c r="G92" s="47" t="s">
        <v>172</v>
      </c>
      <c r="H92" s="8"/>
      <c r="I92" s="10">
        <v>3</v>
      </c>
      <c r="J92" s="11">
        <v>19.3799991607666</v>
      </c>
      <c r="K92" s="2">
        <v>26.929965591430665</v>
      </c>
      <c r="L92" s="2">
        <v>481</v>
      </c>
    </row>
    <row r="93" spans="1:12" ht="12.75">
      <c r="A93" s="1">
        <v>14</v>
      </c>
      <c r="B93" s="10">
        <v>138</v>
      </c>
      <c r="C93" s="47" t="s">
        <v>451</v>
      </c>
      <c r="D93" s="48" t="s">
        <v>327</v>
      </c>
      <c r="E93" s="47" t="s">
        <v>443</v>
      </c>
      <c r="F93" s="47" t="s">
        <v>173</v>
      </c>
      <c r="G93" s="47" t="s">
        <v>174</v>
      </c>
      <c r="H93" s="8"/>
      <c r="I93" s="10">
        <v>3</v>
      </c>
      <c r="J93" s="11">
        <v>19.3799991607666</v>
      </c>
      <c r="K93" s="2">
        <v>22.787788581848144</v>
      </c>
      <c r="L93" s="2">
        <v>407.010009765625</v>
      </c>
    </row>
    <row r="95" spans="1:17" ht="16.5">
      <c r="A95" s="5" t="s">
        <v>430</v>
      </c>
      <c r="B95" s="62" t="s">
        <v>253</v>
      </c>
      <c r="C95" s="5" t="s">
        <v>431</v>
      </c>
      <c r="D95" s="62" t="s">
        <v>295</v>
      </c>
      <c r="E95" s="5" t="s">
        <v>433</v>
      </c>
      <c r="F95" s="62" t="s">
        <v>254</v>
      </c>
      <c r="H95" s="6"/>
      <c r="I95" s="6"/>
      <c r="Q95" s="12"/>
    </row>
    <row r="96" spans="1:13" ht="16.5">
      <c r="A96" s="5" t="s">
        <v>247</v>
      </c>
      <c r="B96" s="62" t="s">
        <v>434</v>
      </c>
      <c r="C96" s="1"/>
      <c r="D96" s="7"/>
      <c r="E96" s="7" t="s">
        <v>435</v>
      </c>
      <c r="F96" s="61" t="s">
        <v>175</v>
      </c>
      <c r="G96" s="1"/>
      <c r="H96" s="1"/>
      <c r="I96" s="8"/>
      <c r="K96" s="8"/>
      <c r="M96" s="12"/>
    </row>
    <row r="97" spans="1:14" ht="15">
      <c r="A97" s="9" t="s">
        <v>217</v>
      </c>
      <c r="B97" s="9" t="s">
        <v>218</v>
      </c>
      <c r="C97" s="9" t="s">
        <v>247</v>
      </c>
      <c r="D97" s="9" t="s">
        <v>219</v>
      </c>
      <c r="E97" s="9" t="s">
        <v>248</v>
      </c>
      <c r="F97" s="9" t="s">
        <v>220</v>
      </c>
      <c r="G97" s="9" t="s">
        <v>621</v>
      </c>
      <c r="H97" s="9" t="s">
        <v>221</v>
      </c>
      <c r="I97" s="9" t="s">
        <v>222</v>
      </c>
      <c r="J97" s="9" t="s">
        <v>223</v>
      </c>
      <c r="K97" s="9" t="s">
        <v>224</v>
      </c>
      <c r="L97" s="9" t="s">
        <v>225</v>
      </c>
      <c r="N97" s="13"/>
    </row>
    <row r="98" spans="1:12" ht="12.75">
      <c r="A98" s="1">
        <v>1</v>
      </c>
      <c r="B98" s="10">
        <v>3</v>
      </c>
      <c r="C98" s="47" t="s">
        <v>226</v>
      </c>
      <c r="D98" s="48" t="s">
        <v>445</v>
      </c>
      <c r="E98" s="47" t="s">
        <v>264</v>
      </c>
      <c r="F98" s="47" t="s">
        <v>176</v>
      </c>
      <c r="G98" s="47" t="s">
        <v>176</v>
      </c>
      <c r="H98" s="8"/>
      <c r="I98" s="10">
        <v>7</v>
      </c>
      <c r="J98" s="11">
        <v>45.220001220703125</v>
      </c>
      <c r="K98" s="2">
        <v>61.63702239990234</v>
      </c>
      <c r="L98" s="2">
        <v>1000</v>
      </c>
    </row>
    <row r="99" spans="1:12" ht="12.75">
      <c r="A99" s="1">
        <v>2</v>
      </c>
      <c r="B99" s="10">
        <v>21</v>
      </c>
      <c r="C99" s="47" t="s">
        <v>226</v>
      </c>
      <c r="D99" s="48" t="s">
        <v>447</v>
      </c>
      <c r="E99" s="47" t="s">
        <v>443</v>
      </c>
      <c r="F99" s="47" t="s">
        <v>177</v>
      </c>
      <c r="G99" s="47" t="s">
        <v>177</v>
      </c>
      <c r="H99" s="49" t="s">
        <v>194</v>
      </c>
      <c r="I99" s="10">
        <v>7</v>
      </c>
      <c r="J99" s="11">
        <v>45.220001220703125</v>
      </c>
      <c r="K99" s="2">
        <v>58.435935974121094</v>
      </c>
      <c r="L99" s="2">
        <v>948.0599975585938</v>
      </c>
    </row>
    <row r="100" spans="1:12" ht="12.75">
      <c r="A100" s="1">
        <v>3</v>
      </c>
      <c r="B100" s="10">
        <v>7</v>
      </c>
      <c r="C100" s="47" t="s">
        <v>226</v>
      </c>
      <c r="D100" s="48" t="s">
        <v>444</v>
      </c>
      <c r="E100" s="47" t="s">
        <v>246</v>
      </c>
      <c r="F100" s="47" t="s">
        <v>178</v>
      </c>
      <c r="G100" s="47" t="s">
        <v>178</v>
      </c>
      <c r="H100" s="8"/>
      <c r="I100" s="10">
        <v>7</v>
      </c>
      <c r="J100" s="11">
        <v>45.220001220703125</v>
      </c>
      <c r="K100" s="2">
        <v>58.368054199218754</v>
      </c>
      <c r="L100" s="2">
        <v>946.9600219726562</v>
      </c>
    </row>
    <row r="101" spans="1:12" ht="12.75">
      <c r="A101" s="1">
        <v>4</v>
      </c>
      <c r="B101" s="10">
        <v>72</v>
      </c>
      <c r="C101" s="47" t="s">
        <v>226</v>
      </c>
      <c r="D101" s="48" t="s">
        <v>446</v>
      </c>
      <c r="E101" s="47" t="s">
        <v>443</v>
      </c>
      <c r="F101" s="47" t="s">
        <v>179</v>
      </c>
      <c r="G101" s="47" t="s">
        <v>179</v>
      </c>
      <c r="H101" s="8"/>
      <c r="I101" s="10">
        <v>7</v>
      </c>
      <c r="J101" s="11">
        <v>45.220001220703125</v>
      </c>
      <c r="K101" s="2">
        <v>58.026022338867186</v>
      </c>
      <c r="L101" s="2">
        <v>941.4099731445312</v>
      </c>
    </row>
    <row r="102" spans="1:12" ht="12.75">
      <c r="A102" s="1">
        <v>5</v>
      </c>
      <c r="B102" s="10">
        <v>13</v>
      </c>
      <c r="C102" s="47" t="s">
        <v>226</v>
      </c>
      <c r="D102" s="48" t="s">
        <v>472</v>
      </c>
      <c r="E102" s="47" t="s">
        <v>448</v>
      </c>
      <c r="F102" s="47" t="s">
        <v>180</v>
      </c>
      <c r="G102" s="47" t="s">
        <v>180</v>
      </c>
      <c r="H102" s="8"/>
      <c r="I102" s="10">
        <v>7</v>
      </c>
      <c r="J102" s="11">
        <v>45.220001220703125</v>
      </c>
      <c r="K102" s="2">
        <v>53.402268218994145</v>
      </c>
      <c r="L102" s="2">
        <v>866.3900146484375</v>
      </c>
    </row>
    <row r="103" spans="1:12" ht="12.75">
      <c r="A103" s="1">
        <v>6</v>
      </c>
      <c r="B103" s="10">
        <v>43</v>
      </c>
      <c r="C103" s="47" t="s">
        <v>226</v>
      </c>
      <c r="D103" s="48" t="s">
        <v>370</v>
      </c>
      <c r="E103" s="47" t="s">
        <v>246</v>
      </c>
      <c r="F103" s="47" t="s">
        <v>181</v>
      </c>
      <c r="G103" s="47" t="s">
        <v>182</v>
      </c>
      <c r="H103" s="8"/>
      <c r="I103" s="10">
        <v>6</v>
      </c>
      <c r="J103" s="11">
        <v>38.7599983215332</v>
      </c>
      <c r="K103" s="2">
        <v>52.82513236999512</v>
      </c>
      <c r="L103" s="2">
        <v>857.030029296875</v>
      </c>
    </row>
    <row r="104" spans="1:12" ht="12.75">
      <c r="A104" s="1">
        <v>7</v>
      </c>
      <c r="B104" s="10">
        <v>1</v>
      </c>
      <c r="C104" s="47" t="s">
        <v>226</v>
      </c>
      <c r="D104" s="48" t="s">
        <v>474</v>
      </c>
      <c r="E104" s="47" t="s">
        <v>443</v>
      </c>
      <c r="F104" s="47" t="s">
        <v>183</v>
      </c>
      <c r="G104" s="47" t="s">
        <v>184</v>
      </c>
      <c r="H104" s="8"/>
      <c r="I104" s="10">
        <v>6</v>
      </c>
      <c r="J104" s="11">
        <v>38.7599983215332</v>
      </c>
      <c r="K104" s="2">
        <v>48.340897750854495</v>
      </c>
      <c r="L104" s="2">
        <v>784.280029296875</v>
      </c>
    </row>
    <row r="105" spans="1:12" ht="12.75">
      <c r="A105" s="1">
        <v>8</v>
      </c>
      <c r="B105" s="10">
        <v>48</v>
      </c>
      <c r="C105" s="47" t="s">
        <v>226</v>
      </c>
      <c r="D105" s="48" t="s">
        <v>479</v>
      </c>
      <c r="E105" s="47" t="s">
        <v>425</v>
      </c>
      <c r="F105" s="47" t="s">
        <v>186</v>
      </c>
      <c r="G105" s="47" t="s">
        <v>187</v>
      </c>
      <c r="H105" s="8"/>
      <c r="I105" s="10">
        <v>6</v>
      </c>
      <c r="J105" s="11">
        <v>38.7599983215332</v>
      </c>
      <c r="K105" s="2">
        <v>45.08097953796387</v>
      </c>
      <c r="L105" s="2">
        <v>731.3900146484375</v>
      </c>
    </row>
    <row r="106" spans="1:12" ht="12.75">
      <c r="A106" s="1">
        <v>9</v>
      </c>
      <c r="B106" s="10">
        <v>193</v>
      </c>
      <c r="C106" s="47" t="s">
        <v>226</v>
      </c>
      <c r="D106" s="48" t="s">
        <v>363</v>
      </c>
      <c r="E106" s="47" t="s">
        <v>246</v>
      </c>
      <c r="F106" s="47" t="s">
        <v>185</v>
      </c>
      <c r="G106" s="47" t="s">
        <v>195</v>
      </c>
      <c r="H106" s="8" t="s">
        <v>193</v>
      </c>
      <c r="I106" s="10">
        <v>6</v>
      </c>
      <c r="J106" s="11">
        <v>38.7599983215332</v>
      </c>
      <c r="K106" s="2">
        <v>45.89668006896973</v>
      </c>
      <c r="L106" s="2">
        <v>725.7100219726562</v>
      </c>
    </row>
    <row r="107" spans="1:12" ht="12.75">
      <c r="A107" s="1">
        <v>10</v>
      </c>
      <c r="B107" s="10">
        <v>925</v>
      </c>
      <c r="C107" s="47" t="s">
        <v>226</v>
      </c>
      <c r="D107" s="48" t="s">
        <v>477</v>
      </c>
      <c r="E107" s="47" t="s">
        <v>264</v>
      </c>
      <c r="F107" s="47" t="s">
        <v>188</v>
      </c>
      <c r="G107" s="47" t="s">
        <v>189</v>
      </c>
      <c r="H107" s="8"/>
      <c r="I107" s="10">
        <v>5</v>
      </c>
      <c r="J107" s="11">
        <v>32.29999923706055</v>
      </c>
      <c r="K107" s="2">
        <v>39.91459693908691</v>
      </c>
      <c r="L107" s="2">
        <v>647.5700073242188</v>
      </c>
    </row>
    <row r="108" spans="1:12" ht="12.75">
      <c r="A108" s="1" t="s">
        <v>360</v>
      </c>
      <c r="B108" s="10">
        <v>178</v>
      </c>
      <c r="C108" s="47" t="s">
        <v>226</v>
      </c>
      <c r="D108" s="48" t="s">
        <v>371</v>
      </c>
      <c r="E108" s="47" t="s">
        <v>372</v>
      </c>
      <c r="F108" s="47" t="s">
        <v>190</v>
      </c>
      <c r="G108" s="47" t="s">
        <v>857</v>
      </c>
      <c r="H108" s="8" t="s">
        <v>361</v>
      </c>
      <c r="I108" s="10">
        <v>3</v>
      </c>
      <c r="J108" s="11">
        <v>0</v>
      </c>
      <c r="K108" s="2">
        <v>0</v>
      </c>
      <c r="L108" s="2">
        <v>0</v>
      </c>
    </row>
  </sheetData>
  <sheetProtection/>
  <printOptions/>
  <pageMargins left="0.15748031496062992" right="0.15748031496062992" top="0.1968503937007874" bottom="0.2362204724409449" header="0" footer="0"/>
  <pageSetup fitToHeight="2" fitToWidth="1" horizontalDpi="360" verticalDpi="360" orientation="portrait" paperSize="9" scale="4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110"/>
  <sheetViews>
    <sheetView zoomScalePageLayoutView="0" workbookViewId="0" topLeftCell="A81">
      <selection activeCell="A111" sqref="A111"/>
    </sheetView>
  </sheetViews>
  <sheetFormatPr defaultColWidth="11.421875" defaultRowHeight="12.75"/>
  <cols>
    <col min="1" max="1" width="17.00390625" style="3" bestFit="1" customWidth="1"/>
    <col min="2" max="2" width="39.00390625" style="3" bestFit="1" customWidth="1"/>
    <col min="3" max="3" width="10.7109375" style="3" bestFit="1" customWidth="1"/>
    <col min="4" max="4" width="19.7109375" style="3" bestFit="1" customWidth="1"/>
    <col min="5" max="5" width="27.421875" style="3" bestFit="1" customWidth="1"/>
    <col min="6" max="6" width="15.421875" style="3" bestFit="1" customWidth="1"/>
    <col min="7" max="7" width="32.28125" style="3" bestFit="1" customWidth="1"/>
    <col min="8" max="8" width="20.421875" style="3" bestFit="1" customWidth="1"/>
    <col min="9" max="9" width="15.7109375" style="3" bestFit="1" customWidth="1"/>
    <col min="10" max="10" width="23.28125" style="3" bestFit="1" customWidth="1"/>
    <col min="11" max="11" width="7.7109375" style="3" bestFit="1" customWidth="1"/>
    <col min="12" max="16384" width="11.421875" style="3" customWidth="1"/>
  </cols>
  <sheetData>
    <row r="16" spans="1:8" ht="19.5">
      <c r="A16" s="66" t="s">
        <v>196</v>
      </c>
      <c r="B16" s="66"/>
      <c r="C16" s="66"/>
      <c r="D16" s="66"/>
      <c r="E16" s="66"/>
      <c r="F16" s="66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1:17" ht="16.5">
      <c r="A18" s="5" t="s">
        <v>430</v>
      </c>
      <c r="B18" s="62" t="s">
        <v>253</v>
      </c>
      <c r="C18" s="5" t="s">
        <v>431</v>
      </c>
      <c r="D18" s="62" t="s">
        <v>197</v>
      </c>
      <c r="E18" s="5" t="s">
        <v>433</v>
      </c>
      <c r="F18" s="62" t="s">
        <v>198</v>
      </c>
      <c r="H18" s="6"/>
      <c r="I18" s="6"/>
      <c r="Q18" s="12"/>
    </row>
    <row r="19" spans="1:13" ht="16.5">
      <c r="A19" s="5" t="s">
        <v>247</v>
      </c>
      <c r="B19" s="62" t="s">
        <v>450</v>
      </c>
      <c r="C19" s="1"/>
      <c r="D19" s="7"/>
      <c r="E19" s="7" t="s">
        <v>435</v>
      </c>
      <c r="F19" s="61" t="s">
        <v>199</v>
      </c>
      <c r="G19" s="1"/>
      <c r="H19" s="1"/>
      <c r="I19" s="8"/>
      <c r="K19" s="8"/>
      <c r="M19" s="12"/>
    </row>
    <row r="20" spans="1:14" ht="15">
      <c r="A20" s="9" t="s">
        <v>217</v>
      </c>
      <c r="B20" s="9" t="s">
        <v>218</v>
      </c>
      <c r="C20" s="9" t="s">
        <v>247</v>
      </c>
      <c r="D20" s="9" t="s">
        <v>219</v>
      </c>
      <c r="E20" s="9" t="s">
        <v>248</v>
      </c>
      <c r="F20" s="9" t="s">
        <v>220</v>
      </c>
      <c r="G20" s="9" t="s">
        <v>621</v>
      </c>
      <c r="H20" s="9" t="s">
        <v>221</v>
      </c>
      <c r="I20" s="9" t="s">
        <v>222</v>
      </c>
      <c r="J20" s="9" t="s">
        <v>223</v>
      </c>
      <c r="K20" s="9" t="s">
        <v>224</v>
      </c>
      <c r="L20" s="9" t="s">
        <v>225</v>
      </c>
      <c r="N20" s="13"/>
    </row>
    <row r="21" spans="1:12" ht="12.75">
      <c r="A21" s="1">
        <v>1</v>
      </c>
      <c r="B21" s="10">
        <v>69</v>
      </c>
      <c r="C21" s="47" t="s">
        <v>451</v>
      </c>
      <c r="D21" s="48" t="s">
        <v>256</v>
      </c>
      <c r="E21" s="47" t="s">
        <v>372</v>
      </c>
      <c r="F21" s="47" t="s">
        <v>200</v>
      </c>
      <c r="G21" s="47" t="s">
        <v>200</v>
      </c>
      <c r="H21" s="8"/>
      <c r="I21" s="10">
        <v>8</v>
      </c>
      <c r="J21" s="11">
        <v>51.68000030517578</v>
      </c>
      <c r="K21" s="2">
        <v>54.205368804931645</v>
      </c>
      <c r="L21" s="2">
        <v>1000</v>
      </c>
    </row>
    <row r="22" spans="1:12" ht="12.75">
      <c r="A22" s="1">
        <v>2</v>
      </c>
      <c r="B22" s="10">
        <v>20</v>
      </c>
      <c r="C22" s="47" t="s">
        <v>451</v>
      </c>
      <c r="D22" s="48" t="s">
        <v>449</v>
      </c>
      <c r="E22" s="47" t="s">
        <v>448</v>
      </c>
      <c r="F22" s="47" t="s">
        <v>201</v>
      </c>
      <c r="G22" s="47" t="s">
        <v>202</v>
      </c>
      <c r="H22" s="49"/>
      <c r="I22" s="10">
        <v>7</v>
      </c>
      <c r="J22" s="11">
        <v>45.220001220703125</v>
      </c>
      <c r="K22" s="2">
        <v>50.66414566040039</v>
      </c>
      <c r="L22" s="2">
        <v>934.6699829101562</v>
      </c>
    </row>
    <row r="23" spans="1:12" ht="12.75">
      <c r="A23" s="1">
        <v>3</v>
      </c>
      <c r="B23" s="10">
        <v>110</v>
      </c>
      <c r="C23" s="47" t="s">
        <v>451</v>
      </c>
      <c r="D23" s="48" t="s">
        <v>526</v>
      </c>
      <c r="E23" s="47" t="s">
        <v>246</v>
      </c>
      <c r="F23" s="47" t="s">
        <v>203</v>
      </c>
      <c r="G23" s="47" t="s">
        <v>204</v>
      </c>
      <c r="H23" s="8"/>
      <c r="I23" s="10">
        <v>7</v>
      </c>
      <c r="J23" s="11">
        <v>45.220001220703125</v>
      </c>
      <c r="K23" s="2">
        <v>47.58622627258301</v>
      </c>
      <c r="L23" s="2">
        <v>877.8800048828125</v>
      </c>
    </row>
    <row r="24" spans="1:12" ht="12.75">
      <c r="A24" s="1">
        <v>4</v>
      </c>
      <c r="B24" s="10">
        <v>53</v>
      </c>
      <c r="C24" s="47" t="s">
        <v>451</v>
      </c>
      <c r="D24" s="48" t="s">
        <v>263</v>
      </c>
      <c r="E24" s="47" t="s">
        <v>264</v>
      </c>
      <c r="F24" s="47" t="s">
        <v>205</v>
      </c>
      <c r="G24" s="47" t="s">
        <v>206</v>
      </c>
      <c r="H24" s="8"/>
      <c r="I24" s="10">
        <v>7</v>
      </c>
      <c r="J24" s="11">
        <v>45.220001220703125</v>
      </c>
      <c r="K24" s="2">
        <v>47.53800659179688</v>
      </c>
      <c r="L24" s="2">
        <v>876.989990234375</v>
      </c>
    </row>
    <row r="25" spans="1:12" ht="12.75">
      <c r="A25" s="1">
        <v>5</v>
      </c>
      <c r="B25" s="10">
        <v>200</v>
      </c>
      <c r="C25" s="47" t="s">
        <v>451</v>
      </c>
      <c r="D25" s="48" t="s">
        <v>528</v>
      </c>
      <c r="E25" s="47" t="s">
        <v>264</v>
      </c>
      <c r="F25" s="47" t="s">
        <v>207</v>
      </c>
      <c r="G25" s="47" t="s">
        <v>208</v>
      </c>
      <c r="H25" s="8"/>
      <c r="I25" s="10">
        <v>7</v>
      </c>
      <c r="J25" s="11">
        <v>45.220001220703125</v>
      </c>
      <c r="K25" s="2">
        <v>45.82914848327637</v>
      </c>
      <c r="L25" s="2">
        <v>845.469970703125</v>
      </c>
    </row>
    <row r="26" spans="1:12" ht="12.75">
      <c r="A26" s="1">
        <v>6</v>
      </c>
      <c r="B26" s="10">
        <v>49</v>
      </c>
      <c r="C26" s="47" t="s">
        <v>451</v>
      </c>
      <c r="D26" s="48" t="s">
        <v>539</v>
      </c>
      <c r="E26" s="47" t="s">
        <v>264</v>
      </c>
      <c r="F26" s="47" t="s">
        <v>209</v>
      </c>
      <c r="G26" s="47" t="s">
        <v>210</v>
      </c>
      <c r="H26" s="8"/>
      <c r="I26" s="10">
        <v>6</v>
      </c>
      <c r="J26" s="11">
        <v>38.7599983215332</v>
      </c>
      <c r="K26" s="2">
        <v>45.24645767211914</v>
      </c>
      <c r="L26" s="2">
        <v>834.719970703125</v>
      </c>
    </row>
    <row r="27" spans="1:12" ht="12.75">
      <c r="A27" s="1">
        <v>7</v>
      </c>
      <c r="B27" s="10">
        <v>59</v>
      </c>
      <c r="C27" s="47" t="s">
        <v>451</v>
      </c>
      <c r="D27" s="48" t="s">
        <v>266</v>
      </c>
      <c r="E27" s="47" t="s">
        <v>443</v>
      </c>
      <c r="F27" s="47" t="s">
        <v>211</v>
      </c>
      <c r="G27" s="47" t="s">
        <v>212</v>
      </c>
      <c r="H27" s="8"/>
      <c r="I27" s="10">
        <v>7</v>
      </c>
      <c r="J27" s="11">
        <v>45.220001220703125</v>
      </c>
      <c r="K27" s="2">
        <v>42.937625885009766</v>
      </c>
      <c r="L27" s="2">
        <v>792.1199951171875</v>
      </c>
    </row>
    <row r="28" spans="1:12" ht="12.75">
      <c r="A28" s="1">
        <v>8</v>
      </c>
      <c r="B28" s="10">
        <v>373</v>
      </c>
      <c r="C28" s="47" t="s">
        <v>451</v>
      </c>
      <c r="D28" s="48" t="s">
        <v>532</v>
      </c>
      <c r="E28" s="47" t="s">
        <v>246</v>
      </c>
      <c r="F28" s="47" t="s">
        <v>213</v>
      </c>
      <c r="G28" s="47" t="s">
        <v>214</v>
      </c>
      <c r="H28" s="8"/>
      <c r="I28" s="10">
        <v>6</v>
      </c>
      <c r="J28" s="11">
        <v>38.7599983215332</v>
      </c>
      <c r="K28" s="2">
        <v>42.596397399902344</v>
      </c>
      <c r="L28" s="2">
        <v>785.8300170898438</v>
      </c>
    </row>
    <row r="29" spans="1:12" ht="12.75">
      <c r="A29" s="1">
        <v>9</v>
      </c>
      <c r="B29" s="10">
        <v>273</v>
      </c>
      <c r="C29" s="47" t="s">
        <v>451</v>
      </c>
      <c r="D29" s="48" t="s">
        <v>259</v>
      </c>
      <c r="E29" s="47" t="s">
        <v>372</v>
      </c>
      <c r="F29" s="47" t="s">
        <v>215</v>
      </c>
      <c r="G29" s="47" t="s">
        <v>216</v>
      </c>
      <c r="H29" s="8"/>
      <c r="I29" s="10">
        <v>6</v>
      </c>
      <c r="J29" s="11">
        <v>38.7599983215332</v>
      </c>
      <c r="K29" s="2">
        <v>42.06680145263672</v>
      </c>
      <c r="L29" s="2">
        <v>776.0599975585938</v>
      </c>
    </row>
    <row r="30" spans="1:12" ht="12.75">
      <c r="A30" s="1">
        <v>10</v>
      </c>
      <c r="B30" s="10">
        <v>85</v>
      </c>
      <c r="C30" s="47" t="s">
        <v>451</v>
      </c>
      <c r="D30" s="48" t="s">
        <v>530</v>
      </c>
      <c r="E30" s="47" t="s">
        <v>372</v>
      </c>
      <c r="F30" s="47" t="s">
        <v>0</v>
      </c>
      <c r="G30" s="47" t="s">
        <v>1</v>
      </c>
      <c r="H30" s="8"/>
      <c r="I30" s="10">
        <v>6</v>
      </c>
      <c r="J30" s="11">
        <v>38.7599983215332</v>
      </c>
      <c r="K30" s="2">
        <v>41.48979949951172</v>
      </c>
      <c r="L30" s="2">
        <v>765.4099731445312</v>
      </c>
    </row>
    <row r="31" spans="1:12" ht="12.75">
      <c r="A31" s="1">
        <v>11</v>
      </c>
      <c r="B31" s="10">
        <v>52</v>
      </c>
      <c r="C31" s="47" t="s">
        <v>451</v>
      </c>
      <c r="D31" s="48" t="s">
        <v>583</v>
      </c>
      <c r="E31" s="47" t="s">
        <v>443</v>
      </c>
      <c r="F31" s="47" t="s">
        <v>2</v>
      </c>
      <c r="G31" s="47" t="s">
        <v>3</v>
      </c>
      <c r="H31" s="8"/>
      <c r="I31" s="10">
        <v>6</v>
      </c>
      <c r="J31" s="11">
        <v>38.7599983215332</v>
      </c>
      <c r="K31" s="2">
        <v>40.203067016601565</v>
      </c>
      <c r="L31" s="2">
        <v>741.6699829101562</v>
      </c>
    </row>
    <row r="32" spans="1:12" ht="12.75">
      <c r="A32" s="1">
        <v>12</v>
      </c>
      <c r="B32" s="10">
        <v>138</v>
      </c>
      <c r="C32" s="47" t="s">
        <v>451</v>
      </c>
      <c r="D32" s="48" t="s">
        <v>327</v>
      </c>
      <c r="E32" s="47" t="s">
        <v>443</v>
      </c>
      <c r="F32" s="47" t="s">
        <v>4</v>
      </c>
      <c r="G32" s="47" t="s">
        <v>5</v>
      </c>
      <c r="H32" s="8"/>
      <c r="I32" s="10">
        <v>4</v>
      </c>
      <c r="J32" s="11">
        <v>25.84000015258789</v>
      </c>
      <c r="K32" s="2">
        <v>28.47374210357666</v>
      </c>
      <c r="L32" s="2">
        <v>525.2899780273438</v>
      </c>
    </row>
    <row r="33" spans="1:12" ht="12.75">
      <c r="A33" s="1" t="s">
        <v>360</v>
      </c>
      <c r="B33" s="10">
        <v>73</v>
      </c>
      <c r="C33" s="47" t="s">
        <v>451</v>
      </c>
      <c r="D33" s="48" t="s">
        <v>536</v>
      </c>
      <c r="E33" s="47" t="s">
        <v>246</v>
      </c>
      <c r="F33" s="47" t="s">
        <v>6</v>
      </c>
      <c r="G33" s="47" t="s">
        <v>857</v>
      </c>
      <c r="H33" s="8" t="s">
        <v>361</v>
      </c>
      <c r="I33" s="10">
        <v>2</v>
      </c>
      <c r="J33" s="11">
        <v>0</v>
      </c>
      <c r="K33" s="2">
        <v>0</v>
      </c>
      <c r="L33" s="2">
        <v>0</v>
      </c>
    </row>
    <row r="34" spans="1:12" ht="12.75">
      <c r="A34" s="1" t="s">
        <v>360</v>
      </c>
      <c r="B34" s="10">
        <v>115</v>
      </c>
      <c r="C34" s="47" t="s">
        <v>451</v>
      </c>
      <c r="D34" s="48" t="s">
        <v>534</v>
      </c>
      <c r="E34" s="47" t="s">
        <v>425</v>
      </c>
      <c r="F34" s="47" t="s">
        <v>7</v>
      </c>
      <c r="G34" s="47" t="s">
        <v>857</v>
      </c>
      <c r="H34" s="8" t="s">
        <v>361</v>
      </c>
      <c r="I34" s="10">
        <v>2</v>
      </c>
      <c r="J34" s="11">
        <v>0</v>
      </c>
      <c r="K34" s="2">
        <v>0</v>
      </c>
      <c r="L34" s="2">
        <v>0</v>
      </c>
    </row>
    <row r="36" spans="1:17" ht="16.5">
      <c r="A36" s="5" t="s">
        <v>430</v>
      </c>
      <c r="B36" s="62" t="s">
        <v>253</v>
      </c>
      <c r="C36" s="5" t="s">
        <v>431</v>
      </c>
      <c r="D36" s="62" t="s">
        <v>197</v>
      </c>
      <c r="E36" s="5" t="s">
        <v>433</v>
      </c>
      <c r="F36" s="62" t="s">
        <v>198</v>
      </c>
      <c r="H36" s="6"/>
      <c r="I36" s="6"/>
      <c r="Q36" s="12"/>
    </row>
    <row r="37" spans="1:13" ht="16.5">
      <c r="A37" s="5" t="s">
        <v>247</v>
      </c>
      <c r="B37" s="62" t="s">
        <v>434</v>
      </c>
      <c r="C37" s="1"/>
      <c r="D37" s="7"/>
      <c r="E37" s="7" t="s">
        <v>435</v>
      </c>
      <c r="F37" s="61" t="s">
        <v>199</v>
      </c>
      <c r="G37" s="1"/>
      <c r="H37" s="1"/>
      <c r="I37" s="8"/>
      <c r="K37" s="8"/>
      <c r="M37" s="12"/>
    </row>
    <row r="38" spans="1:14" ht="15">
      <c r="A38" s="9" t="s">
        <v>217</v>
      </c>
      <c r="B38" s="9" t="s">
        <v>218</v>
      </c>
      <c r="C38" s="9" t="s">
        <v>247</v>
      </c>
      <c r="D38" s="9" t="s">
        <v>219</v>
      </c>
      <c r="E38" s="9" t="s">
        <v>248</v>
      </c>
      <c r="F38" s="9" t="s">
        <v>220</v>
      </c>
      <c r="G38" s="9" t="s">
        <v>621</v>
      </c>
      <c r="H38" s="9" t="s">
        <v>221</v>
      </c>
      <c r="I38" s="9" t="s">
        <v>222</v>
      </c>
      <c r="J38" s="9" t="s">
        <v>223</v>
      </c>
      <c r="K38" s="9" t="s">
        <v>224</v>
      </c>
      <c r="L38" s="9" t="s">
        <v>225</v>
      </c>
      <c r="N38" s="13"/>
    </row>
    <row r="39" spans="1:12" ht="12.75">
      <c r="A39" s="1">
        <v>1</v>
      </c>
      <c r="B39" s="10">
        <v>3</v>
      </c>
      <c r="C39" s="47" t="s">
        <v>226</v>
      </c>
      <c r="D39" s="48" t="s">
        <v>445</v>
      </c>
      <c r="E39" s="47" t="s">
        <v>264</v>
      </c>
      <c r="F39" s="47" t="s">
        <v>8</v>
      </c>
      <c r="G39" s="47" t="s">
        <v>8</v>
      </c>
      <c r="H39" s="8"/>
      <c r="I39" s="10">
        <v>8</v>
      </c>
      <c r="J39" s="11">
        <v>51.68000030517578</v>
      </c>
      <c r="K39" s="2">
        <v>59.447852325439456</v>
      </c>
      <c r="L39" s="2">
        <v>1000</v>
      </c>
    </row>
    <row r="40" spans="1:12" ht="12.75">
      <c r="A40" s="1">
        <v>2</v>
      </c>
      <c r="B40" s="10">
        <v>72</v>
      </c>
      <c r="C40" s="47" t="s">
        <v>226</v>
      </c>
      <c r="D40" s="48" t="s">
        <v>446</v>
      </c>
      <c r="E40" s="47" t="s">
        <v>443</v>
      </c>
      <c r="F40" s="47" t="s">
        <v>9</v>
      </c>
      <c r="G40" s="47" t="s">
        <v>9</v>
      </c>
      <c r="H40" s="49"/>
      <c r="I40" s="10">
        <v>8</v>
      </c>
      <c r="J40" s="11">
        <v>51.68000030517578</v>
      </c>
      <c r="K40" s="2">
        <v>59.12874069213867</v>
      </c>
      <c r="L40" s="2">
        <v>994.6300048828125</v>
      </c>
    </row>
    <row r="41" spans="1:12" ht="12.75">
      <c r="A41" s="1">
        <v>3</v>
      </c>
      <c r="B41" s="10">
        <v>111</v>
      </c>
      <c r="C41" s="47" t="s">
        <v>226</v>
      </c>
      <c r="D41" s="48" t="s">
        <v>444</v>
      </c>
      <c r="E41" s="47" t="s">
        <v>246</v>
      </c>
      <c r="F41" s="47" t="s">
        <v>11</v>
      </c>
      <c r="G41" s="47" t="s">
        <v>11</v>
      </c>
      <c r="H41" s="8"/>
      <c r="I41" s="10">
        <v>8</v>
      </c>
      <c r="J41" s="11">
        <v>51.68000030517578</v>
      </c>
      <c r="K41" s="2">
        <v>55.02897262573242</v>
      </c>
      <c r="L41" s="2">
        <v>925.6599731445312</v>
      </c>
    </row>
    <row r="42" spans="1:12" ht="12.75">
      <c r="A42" s="1">
        <v>4</v>
      </c>
      <c r="B42" s="10">
        <v>193</v>
      </c>
      <c r="C42" s="47" t="s">
        <v>226</v>
      </c>
      <c r="D42" s="48" t="s">
        <v>363</v>
      </c>
      <c r="E42" s="47" t="s">
        <v>246</v>
      </c>
      <c r="F42" s="47" t="s">
        <v>12</v>
      </c>
      <c r="G42" s="47" t="s">
        <v>12</v>
      </c>
      <c r="H42" s="8"/>
      <c r="I42" s="10">
        <v>8</v>
      </c>
      <c r="J42" s="11">
        <v>51.68000030517578</v>
      </c>
      <c r="K42" s="2">
        <v>54.77622528076172</v>
      </c>
      <c r="L42" s="2">
        <v>921.4099731445312</v>
      </c>
    </row>
    <row r="43" spans="1:12" ht="12.75">
      <c r="A43" s="1">
        <v>5</v>
      </c>
      <c r="B43" s="10">
        <v>21</v>
      </c>
      <c r="C43" s="47" t="s">
        <v>226</v>
      </c>
      <c r="D43" s="48" t="s">
        <v>447</v>
      </c>
      <c r="E43" s="47" t="s">
        <v>443</v>
      </c>
      <c r="F43" s="47" t="s">
        <v>13</v>
      </c>
      <c r="G43" s="47" t="s">
        <v>13</v>
      </c>
      <c r="H43" s="8"/>
      <c r="I43" s="10">
        <v>8</v>
      </c>
      <c r="J43" s="11">
        <v>51.68000030517578</v>
      </c>
      <c r="K43" s="2">
        <v>54.28777313232422</v>
      </c>
      <c r="L43" s="2">
        <v>913.1900024414062</v>
      </c>
    </row>
    <row r="44" spans="1:12" ht="12.75">
      <c r="A44" s="1">
        <v>6</v>
      </c>
      <c r="B44" s="10">
        <v>13</v>
      </c>
      <c r="C44" s="47" t="s">
        <v>226</v>
      </c>
      <c r="D44" s="48" t="s">
        <v>472</v>
      </c>
      <c r="E44" s="47" t="s">
        <v>448</v>
      </c>
      <c r="F44" s="47" t="s">
        <v>10</v>
      </c>
      <c r="G44" s="47" t="s">
        <v>47</v>
      </c>
      <c r="H44" s="8" t="s">
        <v>48</v>
      </c>
      <c r="I44" s="10">
        <v>8</v>
      </c>
      <c r="J44" s="11">
        <v>51.68000030517578</v>
      </c>
      <c r="K44" s="2">
        <v>56.35290756225586</v>
      </c>
      <c r="L44" s="2">
        <v>885.010009765625</v>
      </c>
    </row>
    <row r="45" spans="1:12" ht="12.75">
      <c r="A45" s="1">
        <v>7</v>
      </c>
      <c r="B45" s="10">
        <v>43</v>
      </c>
      <c r="C45" s="47" t="s">
        <v>226</v>
      </c>
      <c r="D45" s="48" t="s">
        <v>370</v>
      </c>
      <c r="E45" s="47" t="s">
        <v>246</v>
      </c>
      <c r="F45" s="47" t="s">
        <v>14</v>
      </c>
      <c r="G45" s="47" t="s">
        <v>15</v>
      </c>
      <c r="H45" s="8"/>
      <c r="I45" s="10">
        <v>7</v>
      </c>
      <c r="J45" s="11">
        <v>45.220001220703125</v>
      </c>
      <c r="K45" s="2">
        <v>52.12963600158692</v>
      </c>
      <c r="L45" s="2">
        <v>876.8900146484375</v>
      </c>
    </row>
    <row r="46" spans="1:12" ht="12.75">
      <c r="A46" s="1">
        <v>8</v>
      </c>
      <c r="B46" s="10">
        <v>48</v>
      </c>
      <c r="C46" s="47" t="s">
        <v>226</v>
      </c>
      <c r="D46" s="48" t="s">
        <v>479</v>
      </c>
      <c r="E46" s="47" t="s">
        <v>425</v>
      </c>
      <c r="F46" s="47" t="s">
        <v>16</v>
      </c>
      <c r="G46" s="47" t="s">
        <v>17</v>
      </c>
      <c r="H46" s="8"/>
      <c r="I46" s="10">
        <v>7</v>
      </c>
      <c r="J46" s="11">
        <v>45.220001220703125</v>
      </c>
      <c r="K46" s="2">
        <v>45.650380325317386</v>
      </c>
      <c r="L46" s="2">
        <v>767.9000244140625</v>
      </c>
    </row>
    <row r="47" spans="1:12" ht="12.75">
      <c r="A47" s="1">
        <v>9</v>
      </c>
      <c r="B47" s="10">
        <v>178</v>
      </c>
      <c r="C47" s="47" t="s">
        <v>226</v>
      </c>
      <c r="D47" s="48" t="s">
        <v>371</v>
      </c>
      <c r="E47" s="47" t="s">
        <v>372</v>
      </c>
      <c r="F47" s="47" t="s">
        <v>18</v>
      </c>
      <c r="G47" s="47" t="s">
        <v>19</v>
      </c>
      <c r="H47" s="8"/>
      <c r="I47" s="10">
        <v>6</v>
      </c>
      <c r="J47" s="11">
        <v>38.7599983215332</v>
      </c>
      <c r="K47" s="2">
        <v>42.00221900939942</v>
      </c>
      <c r="L47" s="2">
        <v>706.530029296875</v>
      </c>
    </row>
    <row r="48" spans="1:12" ht="12.75">
      <c r="A48" s="1">
        <v>10</v>
      </c>
      <c r="B48" s="10">
        <v>1</v>
      </c>
      <c r="C48" s="47" t="s">
        <v>226</v>
      </c>
      <c r="D48" s="48" t="s">
        <v>474</v>
      </c>
      <c r="E48" s="47" t="s">
        <v>443</v>
      </c>
      <c r="F48" s="47" t="s">
        <v>20</v>
      </c>
      <c r="G48" s="47" t="s">
        <v>21</v>
      </c>
      <c r="H48" s="8"/>
      <c r="I48" s="10">
        <v>6</v>
      </c>
      <c r="J48" s="11">
        <v>38.7599983215332</v>
      </c>
      <c r="K48" s="2">
        <v>41.10564880371094</v>
      </c>
      <c r="L48" s="2">
        <v>691.4500122070312</v>
      </c>
    </row>
    <row r="49" spans="1:12" ht="12.75">
      <c r="A49" s="1">
        <v>11</v>
      </c>
      <c r="B49" s="10">
        <v>925</v>
      </c>
      <c r="C49" s="47" t="s">
        <v>226</v>
      </c>
      <c r="D49" s="48" t="s">
        <v>477</v>
      </c>
      <c r="E49" s="47" t="s">
        <v>264</v>
      </c>
      <c r="F49" s="47" t="s">
        <v>22</v>
      </c>
      <c r="G49" s="47" t="s">
        <v>23</v>
      </c>
      <c r="H49" s="8"/>
      <c r="I49" s="10">
        <v>6</v>
      </c>
      <c r="J49" s="11">
        <v>38.7599983215332</v>
      </c>
      <c r="K49" s="2">
        <v>41.04518966674805</v>
      </c>
      <c r="L49" s="2">
        <v>690.4400024414062</v>
      </c>
    </row>
    <row r="51" spans="1:17" ht="16.5">
      <c r="A51" s="5" t="s">
        <v>430</v>
      </c>
      <c r="B51" s="62" t="s">
        <v>253</v>
      </c>
      <c r="C51" s="5" t="s">
        <v>431</v>
      </c>
      <c r="D51" s="62" t="s">
        <v>197</v>
      </c>
      <c r="E51" s="5" t="s">
        <v>433</v>
      </c>
      <c r="F51" s="62" t="s">
        <v>25</v>
      </c>
      <c r="H51" s="6"/>
      <c r="I51" s="6"/>
      <c r="Q51" s="12"/>
    </row>
    <row r="52" spans="1:13" ht="16.5">
      <c r="A52" s="5" t="s">
        <v>247</v>
      </c>
      <c r="B52" s="62" t="s">
        <v>482</v>
      </c>
      <c r="C52" s="1"/>
      <c r="D52" s="7"/>
      <c r="E52" s="7" t="s">
        <v>435</v>
      </c>
      <c r="F52" s="61" t="s">
        <v>26</v>
      </c>
      <c r="G52" s="1"/>
      <c r="H52" s="1"/>
      <c r="I52" s="8"/>
      <c r="K52" s="8"/>
      <c r="M52" s="12"/>
    </row>
    <row r="53" spans="1:14" ht="15">
      <c r="A53" s="9" t="s">
        <v>217</v>
      </c>
      <c r="B53" s="9" t="s">
        <v>218</v>
      </c>
      <c r="C53" s="9" t="s">
        <v>247</v>
      </c>
      <c r="D53" s="9" t="s">
        <v>219</v>
      </c>
      <c r="E53" s="9" t="s">
        <v>248</v>
      </c>
      <c r="F53" s="9" t="s">
        <v>220</v>
      </c>
      <c r="G53" s="9" t="s">
        <v>621</v>
      </c>
      <c r="H53" s="9" t="s">
        <v>221</v>
      </c>
      <c r="I53" s="9" t="s">
        <v>222</v>
      </c>
      <c r="J53" s="9" t="s">
        <v>223</v>
      </c>
      <c r="K53" s="9" t="s">
        <v>224</v>
      </c>
      <c r="L53" s="9" t="s">
        <v>225</v>
      </c>
      <c r="N53" s="13"/>
    </row>
    <row r="54" spans="1:12" ht="12.75">
      <c r="A54" s="1">
        <v>1</v>
      </c>
      <c r="B54" s="10">
        <v>11</v>
      </c>
      <c r="C54" s="47" t="s">
        <v>362</v>
      </c>
      <c r="D54" s="48" t="s">
        <v>484</v>
      </c>
      <c r="E54" s="47" t="s">
        <v>448</v>
      </c>
      <c r="F54" s="47" t="s">
        <v>27</v>
      </c>
      <c r="G54" s="47" t="s">
        <v>27</v>
      </c>
      <c r="H54" s="8"/>
      <c r="I54" s="10">
        <v>7</v>
      </c>
      <c r="J54" s="11">
        <v>45.220001220703125</v>
      </c>
      <c r="K54" s="2">
        <v>59.05835952758789</v>
      </c>
      <c r="L54" s="2">
        <v>1000</v>
      </c>
    </row>
    <row r="55" spans="1:12" ht="12.75">
      <c r="A55" s="1">
        <v>2</v>
      </c>
      <c r="B55" s="10">
        <v>111</v>
      </c>
      <c r="C55" s="47" t="s">
        <v>362</v>
      </c>
      <c r="D55" s="48" t="s">
        <v>268</v>
      </c>
      <c r="E55" s="47" t="s">
        <v>246</v>
      </c>
      <c r="F55" s="47" t="s">
        <v>28</v>
      </c>
      <c r="G55" s="47" t="s">
        <v>28</v>
      </c>
      <c r="H55" s="49"/>
      <c r="I55" s="10">
        <v>7</v>
      </c>
      <c r="J55" s="11">
        <v>45.220001220703125</v>
      </c>
      <c r="K55" s="2">
        <v>57.264868927001956</v>
      </c>
      <c r="L55" s="2">
        <v>969.6300048828125</v>
      </c>
    </row>
    <row r="56" spans="1:12" ht="12.75">
      <c r="A56" s="1">
        <v>3</v>
      </c>
      <c r="B56" s="10">
        <v>21</v>
      </c>
      <c r="C56" s="47" t="s">
        <v>362</v>
      </c>
      <c r="D56" s="48" t="s">
        <v>271</v>
      </c>
      <c r="E56" s="47" t="s">
        <v>443</v>
      </c>
      <c r="F56" s="47" t="s">
        <v>29</v>
      </c>
      <c r="G56" s="47" t="s">
        <v>30</v>
      </c>
      <c r="H56" s="8"/>
      <c r="I56" s="10">
        <v>6</v>
      </c>
      <c r="J56" s="11">
        <v>38.7599983215332</v>
      </c>
      <c r="K56" s="2">
        <v>54.88400802612305</v>
      </c>
      <c r="L56" s="2">
        <v>929.3099975585938</v>
      </c>
    </row>
    <row r="57" spans="1:12" ht="12.75">
      <c r="A57" s="1">
        <v>4</v>
      </c>
      <c r="B57" s="10">
        <v>110</v>
      </c>
      <c r="C57" s="47" t="s">
        <v>362</v>
      </c>
      <c r="D57" s="48" t="s">
        <v>273</v>
      </c>
      <c r="E57" s="47" t="s">
        <v>443</v>
      </c>
      <c r="F57" s="47" t="s">
        <v>31</v>
      </c>
      <c r="G57" s="47" t="s">
        <v>32</v>
      </c>
      <c r="H57" s="8"/>
      <c r="I57" s="10">
        <v>5</v>
      </c>
      <c r="J57" s="11">
        <v>32.29999923706055</v>
      </c>
      <c r="K57" s="2">
        <v>47.06168060302735</v>
      </c>
      <c r="L57" s="2">
        <v>796.8599853515625</v>
      </c>
    </row>
    <row r="58" spans="1:12" ht="12.75">
      <c r="A58" s="1" t="s">
        <v>360</v>
      </c>
      <c r="B58" s="10">
        <v>40</v>
      </c>
      <c r="C58" s="47" t="s">
        <v>362</v>
      </c>
      <c r="D58" s="48" t="s">
        <v>275</v>
      </c>
      <c r="E58" s="47" t="s">
        <v>372</v>
      </c>
      <c r="F58" s="47" t="s">
        <v>33</v>
      </c>
      <c r="G58" s="47" t="s">
        <v>857</v>
      </c>
      <c r="H58" s="8" t="s">
        <v>361</v>
      </c>
      <c r="I58" s="10">
        <v>2</v>
      </c>
      <c r="J58" s="11">
        <v>0</v>
      </c>
      <c r="K58" s="2">
        <v>0</v>
      </c>
      <c r="L58" s="2">
        <v>0</v>
      </c>
    </row>
    <row r="60" spans="1:17" ht="16.5">
      <c r="A60" s="5" t="s">
        <v>430</v>
      </c>
      <c r="B60" s="62" t="s">
        <v>253</v>
      </c>
      <c r="C60" s="5" t="s">
        <v>431</v>
      </c>
      <c r="D60" s="62" t="s">
        <v>197</v>
      </c>
      <c r="E60" s="5" t="s">
        <v>433</v>
      </c>
      <c r="F60" s="62" t="s">
        <v>25</v>
      </c>
      <c r="H60" s="6"/>
      <c r="I60" s="6"/>
      <c r="Q60" s="12"/>
    </row>
    <row r="61" spans="1:13" ht="16.5">
      <c r="A61" s="5" t="s">
        <v>247</v>
      </c>
      <c r="B61" s="62" t="s">
        <v>278</v>
      </c>
      <c r="C61" s="1"/>
      <c r="D61" s="7"/>
      <c r="E61" s="7" t="s">
        <v>435</v>
      </c>
      <c r="F61" s="61" t="s">
        <v>26</v>
      </c>
      <c r="G61" s="1"/>
      <c r="H61" s="1"/>
      <c r="I61" s="8"/>
      <c r="K61" s="8"/>
      <c r="M61" s="12"/>
    </row>
    <row r="62" spans="1:14" ht="15">
      <c r="A62" s="9" t="s">
        <v>217</v>
      </c>
      <c r="B62" s="9" t="s">
        <v>218</v>
      </c>
      <c r="C62" s="9" t="s">
        <v>247</v>
      </c>
      <c r="D62" s="9" t="s">
        <v>219</v>
      </c>
      <c r="E62" s="9" t="s">
        <v>248</v>
      </c>
      <c r="F62" s="9" t="s">
        <v>220</v>
      </c>
      <c r="G62" s="9" t="s">
        <v>621</v>
      </c>
      <c r="H62" s="9" t="s">
        <v>221</v>
      </c>
      <c r="I62" s="9" t="s">
        <v>222</v>
      </c>
      <c r="J62" s="9" t="s">
        <v>223</v>
      </c>
      <c r="K62" s="9" t="s">
        <v>224</v>
      </c>
      <c r="L62" s="9" t="s">
        <v>225</v>
      </c>
      <c r="N62" s="13"/>
    </row>
    <row r="63" spans="1:12" ht="12.75">
      <c r="A63" s="1">
        <v>1</v>
      </c>
      <c r="B63" s="10">
        <v>71</v>
      </c>
      <c r="C63" s="47" t="s">
        <v>373</v>
      </c>
      <c r="D63" s="48" t="s">
        <v>279</v>
      </c>
      <c r="E63" s="47" t="s">
        <v>443</v>
      </c>
      <c r="F63" s="47" t="s">
        <v>34</v>
      </c>
      <c r="G63" s="47" t="s">
        <v>34</v>
      </c>
      <c r="H63" s="8"/>
      <c r="I63" s="10">
        <v>7</v>
      </c>
      <c r="J63" s="11">
        <v>45.220001220703125</v>
      </c>
      <c r="K63" s="2">
        <v>66.04459991455079</v>
      </c>
      <c r="L63" s="2">
        <v>1000</v>
      </c>
    </row>
    <row r="64" spans="1:12" ht="12.75">
      <c r="A64" s="1">
        <v>2</v>
      </c>
      <c r="B64" s="10">
        <v>43</v>
      </c>
      <c r="C64" s="47" t="s">
        <v>373</v>
      </c>
      <c r="D64" s="48" t="s">
        <v>337</v>
      </c>
      <c r="E64" s="47" t="s">
        <v>246</v>
      </c>
      <c r="F64" s="47" t="s">
        <v>35</v>
      </c>
      <c r="G64" s="47" t="s">
        <v>35</v>
      </c>
      <c r="H64" s="49"/>
      <c r="I64" s="10">
        <v>7</v>
      </c>
      <c r="J64" s="11">
        <v>45.220001220703125</v>
      </c>
      <c r="K64" s="2">
        <v>65.64776000976563</v>
      </c>
      <c r="L64" s="2">
        <v>993.989990234375</v>
      </c>
    </row>
    <row r="65" spans="1:12" ht="12.75">
      <c r="A65" s="1">
        <v>3</v>
      </c>
      <c r="B65" s="10">
        <v>193</v>
      </c>
      <c r="C65" s="47" t="s">
        <v>373</v>
      </c>
      <c r="D65" s="48" t="s">
        <v>507</v>
      </c>
      <c r="E65" s="47" t="s">
        <v>246</v>
      </c>
      <c r="F65" s="47" t="s">
        <v>36</v>
      </c>
      <c r="G65" s="47" t="s">
        <v>36</v>
      </c>
      <c r="H65" s="8"/>
      <c r="I65" s="10">
        <v>7</v>
      </c>
      <c r="J65" s="11">
        <v>45.220001220703125</v>
      </c>
      <c r="K65" s="2">
        <v>65.29858703613282</v>
      </c>
      <c r="L65" s="2">
        <v>988.7000122070312</v>
      </c>
    </row>
    <row r="66" spans="1:12" ht="12.75">
      <c r="A66" s="1">
        <v>4</v>
      </c>
      <c r="B66" s="10">
        <v>224</v>
      </c>
      <c r="C66" s="47" t="s">
        <v>373</v>
      </c>
      <c r="D66" s="48" t="s">
        <v>283</v>
      </c>
      <c r="E66" s="47" t="s">
        <v>264</v>
      </c>
      <c r="F66" s="47" t="s">
        <v>37</v>
      </c>
      <c r="G66" s="47" t="s">
        <v>37</v>
      </c>
      <c r="H66" s="8"/>
      <c r="I66" s="10">
        <v>7</v>
      </c>
      <c r="J66" s="11">
        <v>45.220001220703125</v>
      </c>
      <c r="K66" s="2">
        <v>64.0404052734375</v>
      </c>
      <c r="L66" s="2">
        <v>969.6500244140625</v>
      </c>
    </row>
    <row r="67" spans="1:12" ht="12.75">
      <c r="A67" s="1">
        <v>5</v>
      </c>
      <c r="B67" s="10">
        <v>5</v>
      </c>
      <c r="C67" s="47" t="s">
        <v>373</v>
      </c>
      <c r="D67" s="48" t="s">
        <v>503</v>
      </c>
      <c r="E67" s="47" t="s">
        <v>443</v>
      </c>
      <c r="F67" s="47" t="s">
        <v>39</v>
      </c>
      <c r="G67" s="47" t="s">
        <v>39</v>
      </c>
      <c r="H67" s="8"/>
      <c r="I67" s="10">
        <v>7</v>
      </c>
      <c r="J67" s="11">
        <v>45.220001220703125</v>
      </c>
      <c r="K67" s="2">
        <v>62.87323150634766</v>
      </c>
      <c r="L67" s="2">
        <v>951.97998046875</v>
      </c>
    </row>
    <row r="68" spans="1:12" ht="12.75">
      <c r="A68" s="1">
        <v>6</v>
      </c>
      <c r="B68" s="10">
        <v>10</v>
      </c>
      <c r="C68" s="47" t="s">
        <v>373</v>
      </c>
      <c r="D68" s="48" t="s">
        <v>505</v>
      </c>
      <c r="E68" s="47" t="s">
        <v>448</v>
      </c>
      <c r="F68" s="47" t="s">
        <v>38</v>
      </c>
      <c r="G68" s="47" t="s">
        <v>49</v>
      </c>
      <c r="H68" s="8" t="s">
        <v>50</v>
      </c>
      <c r="I68" s="10">
        <v>7</v>
      </c>
      <c r="J68" s="11">
        <v>45.220001220703125</v>
      </c>
      <c r="K68" s="2">
        <v>63.12042388916016</v>
      </c>
      <c r="L68" s="2">
        <v>912.1300048828125</v>
      </c>
    </row>
    <row r="69" spans="1:12" ht="12.75">
      <c r="A69" s="1">
        <v>7</v>
      </c>
      <c r="B69" s="10">
        <v>163</v>
      </c>
      <c r="C69" s="47" t="s">
        <v>373</v>
      </c>
      <c r="D69" s="48" t="s">
        <v>343</v>
      </c>
      <c r="E69" s="47" t="s">
        <v>425</v>
      </c>
      <c r="F69" s="47" t="s">
        <v>40</v>
      </c>
      <c r="G69" s="47" t="s">
        <v>41</v>
      </c>
      <c r="H69" s="8"/>
      <c r="I69" s="10">
        <v>6</v>
      </c>
      <c r="J69" s="11">
        <v>38.7599983215332</v>
      </c>
      <c r="K69" s="2">
        <v>52.391357803344725</v>
      </c>
      <c r="L69" s="2">
        <v>793.27001953125</v>
      </c>
    </row>
    <row r="70" spans="1:12" ht="12.75">
      <c r="A70" s="1">
        <v>8</v>
      </c>
      <c r="B70" s="10">
        <v>38</v>
      </c>
      <c r="C70" s="47" t="s">
        <v>373</v>
      </c>
      <c r="D70" s="48" t="s">
        <v>339</v>
      </c>
      <c r="E70" s="47" t="s">
        <v>264</v>
      </c>
      <c r="F70" s="47" t="s">
        <v>42</v>
      </c>
      <c r="G70" s="47" t="s">
        <v>43</v>
      </c>
      <c r="H70" s="8"/>
      <c r="I70" s="10">
        <v>6</v>
      </c>
      <c r="J70" s="11">
        <v>38.7599983215332</v>
      </c>
      <c r="K70" s="2">
        <v>50.53308563232422</v>
      </c>
      <c r="L70" s="2">
        <v>765.1300048828125</v>
      </c>
    </row>
    <row r="71" spans="1:12" ht="12.75">
      <c r="A71" s="1" t="s">
        <v>360</v>
      </c>
      <c r="B71" s="10">
        <v>178</v>
      </c>
      <c r="C71" s="47" t="s">
        <v>373</v>
      </c>
      <c r="D71" s="48" t="s">
        <v>281</v>
      </c>
      <c r="E71" s="47" t="s">
        <v>372</v>
      </c>
      <c r="F71" s="47" t="s">
        <v>44</v>
      </c>
      <c r="G71" s="47" t="s">
        <v>857</v>
      </c>
      <c r="H71" s="8" t="s">
        <v>51</v>
      </c>
      <c r="I71" s="10">
        <v>4</v>
      </c>
      <c r="J71" s="11">
        <v>0</v>
      </c>
      <c r="K71" s="2">
        <v>0</v>
      </c>
      <c r="L71" s="2">
        <v>0</v>
      </c>
    </row>
    <row r="72" spans="1:12" ht="12.75">
      <c r="A72" s="1" t="s">
        <v>360</v>
      </c>
      <c r="B72" s="10">
        <v>172</v>
      </c>
      <c r="C72" s="47" t="s">
        <v>373</v>
      </c>
      <c r="D72" s="48" t="s">
        <v>345</v>
      </c>
      <c r="E72" s="47" t="s">
        <v>372</v>
      </c>
      <c r="F72" s="47" t="s">
        <v>45</v>
      </c>
      <c r="G72" s="47" t="s">
        <v>857</v>
      </c>
      <c r="H72" s="8" t="s">
        <v>361</v>
      </c>
      <c r="I72" s="10">
        <v>2</v>
      </c>
      <c r="J72" s="11">
        <v>0</v>
      </c>
      <c r="K72" s="2">
        <v>0</v>
      </c>
      <c r="L72" s="2">
        <v>0</v>
      </c>
    </row>
    <row r="73" spans="1:12" ht="12.75">
      <c r="A73" s="1" t="s">
        <v>360</v>
      </c>
      <c r="B73" s="10">
        <v>32</v>
      </c>
      <c r="C73" s="47" t="s">
        <v>373</v>
      </c>
      <c r="D73" s="48" t="s">
        <v>335</v>
      </c>
      <c r="E73" s="47" t="s">
        <v>448</v>
      </c>
      <c r="F73" s="47" t="s">
        <v>46</v>
      </c>
      <c r="G73" s="47" t="s">
        <v>857</v>
      </c>
      <c r="H73" s="8" t="s">
        <v>361</v>
      </c>
      <c r="I73" s="10">
        <v>2</v>
      </c>
      <c r="J73" s="11">
        <v>0</v>
      </c>
      <c r="K73" s="2">
        <v>0</v>
      </c>
      <c r="L73" s="2">
        <v>0</v>
      </c>
    </row>
    <row r="75" spans="1:17" ht="16.5">
      <c r="A75" s="5" t="s">
        <v>430</v>
      </c>
      <c r="B75" s="62" t="s">
        <v>253</v>
      </c>
      <c r="C75" s="5" t="s">
        <v>431</v>
      </c>
      <c r="D75" s="62" t="s">
        <v>197</v>
      </c>
      <c r="E75" s="5" t="s">
        <v>433</v>
      </c>
      <c r="F75" s="62" t="s">
        <v>52</v>
      </c>
      <c r="G75"/>
      <c r="H75" s="6"/>
      <c r="I75" s="6"/>
      <c r="J75"/>
      <c r="K75"/>
      <c r="L75"/>
      <c r="M75"/>
      <c r="N75"/>
      <c r="O75"/>
      <c r="P75"/>
      <c r="Q75" s="12"/>
    </row>
    <row r="76" spans="1:17" ht="16.5">
      <c r="A76" s="5" t="s">
        <v>247</v>
      </c>
      <c r="B76" s="62" t="s">
        <v>426</v>
      </c>
      <c r="C76" s="1"/>
      <c r="D76" s="7"/>
      <c r="E76" s="7" t="s">
        <v>435</v>
      </c>
      <c r="F76" s="61" t="s">
        <v>53</v>
      </c>
      <c r="G76" s="1"/>
      <c r="H76" s="1"/>
      <c r="I76" s="8"/>
      <c r="J76"/>
      <c r="K76" s="8"/>
      <c r="L76"/>
      <c r="M76" s="12"/>
      <c r="N76"/>
      <c r="O76"/>
      <c r="P76"/>
      <c r="Q76"/>
    </row>
    <row r="77" spans="1:17" ht="16.5">
      <c r="A77" s="9" t="s">
        <v>217</v>
      </c>
      <c r="B77" s="9" t="s">
        <v>218</v>
      </c>
      <c r="C77" s="9" t="s">
        <v>247</v>
      </c>
      <c r="D77" s="9" t="s">
        <v>219</v>
      </c>
      <c r="E77" s="9" t="s">
        <v>248</v>
      </c>
      <c r="F77" s="9" t="s">
        <v>220</v>
      </c>
      <c r="G77" s="9" t="s">
        <v>621</v>
      </c>
      <c r="H77" s="9" t="s">
        <v>221</v>
      </c>
      <c r="I77" s="9" t="s">
        <v>222</v>
      </c>
      <c r="J77" s="9" t="s">
        <v>223</v>
      </c>
      <c r="K77" s="9" t="s">
        <v>224</v>
      </c>
      <c r="L77" s="9" t="s">
        <v>225</v>
      </c>
      <c r="M77"/>
      <c r="N77" s="13"/>
      <c r="O77"/>
      <c r="P77"/>
      <c r="Q77"/>
    </row>
    <row r="78" spans="1:17" ht="15">
      <c r="A78" s="1">
        <v>1</v>
      </c>
      <c r="B78" s="10">
        <v>69</v>
      </c>
      <c r="C78" s="47" t="s">
        <v>427</v>
      </c>
      <c r="D78" s="48" t="s">
        <v>409</v>
      </c>
      <c r="E78" s="47" t="s">
        <v>448</v>
      </c>
      <c r="F78" s="47" t="s">
        <v>54</v>
      </c>
      <c r="G78" s="47" t="s">
        <v>54</v>
      </c>
      <c r="H78" s="8"/>
      <c r="I78" s="10">
        <v>10</v>
      </c>
      <c r="J78" s="11">
        <v>69.13999938964844</v>
      </c>
      <c r="K78" s="2">
        <v>63.893785858154295</v>
      </c>
      <c r="L78" s="2">
        <v>1000</v>
      </c>
      <c r="M78"/>
      <c r="N78"/>
      <c r="O78"/>
      <c r="P78"/>
      <c r="Q78"/>
    </row>
    <row r="79" spans="1:17" ht="15">
      <c r="A79" s="1">
        <v>2</v>
      </c>
      <c r="B79" s="10">
        <v>2</v>
      </c>
      <c r="C79" s="47" t="s">
        <v>427</v>
      </c>
      <c r="D79" s="48" t="s">
        <v>349</v>
      </c>
      <c r="E79" s="47" t="s">
        <v>448</v>
      </c>
      <c r="F79" s="47" t="s">
        <v>55</v>
      </c>
      <c r="G79" s="47" t="s">
        <v>55</v>
      </c>
      <c r="H79" s="49"/>
      <c r="I79" s="10">
        <v>10</v>
      </c>
      <c r="J79" s="11">
        <v>69.13999938964844</v>
      </c>
      <c r="K79" s="2">
        <v>63.84904403686524</v>
      </c>
      <c r="L79" s="2">
        <v>999.2899780273438</v>
      </c>
      <c r="M79"/>
      <c r="N79"/>
      <c r="O79"/>
      <c r="P79"/>
      <c r="Q79"/>
    </row>
    <row r="80" spans="1:17" ht="15">
      <c r="A80" s="1">
        <v>3</v>
      </c>
      <c r="B80" s="10">
        <v>73</v>
      </c>
      <c r="C80" s="47" t="s">
        <v>427</v>
      </c>
      <c r="D80" s="48" t="s">
        <v>395</v>
      </c>
      <c r="E80" s="47" t="s">
        <v>246</v>
      </c>
      <c r="F80" s="47" t="s">
        <v>56</v>
      </c>
      <c r="G80" s="47" t="s">
        <v>56</v>
      </c>
      <c r="H80" s="8"/>
      <c r="I80" s="10">
        <v>10</v>
      </c>
      <c r="J80" s="11">
        <v>69.13999938964844</v>
      </c>
      <c r="K80" s="2">
        <v>61.92673873901367</v>
      </c>
      <c r="L80" s="2">
        <v>969.2100219726562</v>
      </c>
      <c r="M80"/>
      <c r="N80"/>
      <c r="O80"/>
      <c r="P80"/>
      <c r="Q80"/>
    </row>
    <row r="81" spans="1:17" ht="15">
      <c r="A81" s="1">
        <v>4</v>
      </c>
      <c r="B81" s="10">
        <v>18</v>
      </c>
      <c r="C81" s="47" t="s">
        <v>427</v>
      </c>
      <c r="D81" s="48" t="s">
        <v>375</v>
      </c>
      <c r="E81" s="47" t="s">
        <v>359</v>
      </c>
      <c r="F81" s="47" t="s">
        <v>57</v>
      </c>
      <c r="G81" s="47" t="s">
        <v>57</v>
      </c>
      <c r="H81" s="8"/>
      <c r="I81" s="10">
        <v>10</v>
      </c>
      <c r="J81" s="11">
        <v>69.13999938964844</v>
      </c>
      <c r="K81" s="2">
        <v>61.56844711303711</v>
      </c>
      <c r="L81" s="2">
        <v>963.5999755859375</v>
      </c>
      <c r="M81"/>
      <c r="N81"/>
      <c r="O81"/>
      <c r="P81"/>
      <c r="Q81"/>
    </row>
    <row r="82" spans="1:17" ht="15">
      <c r="A82" s="1">
        <v>5</v>
      </c>
      <c r="B82" s="10">
        <v>50</v>
      </c>
      <c r="C82" s="47" t="s">
        <v>427</v>
      </c>
      <c r="D82" s="48" t="s">
        <v>402</v>
      </c>
      <c r="E82" s="47" t="s">
        <v>443</v>
      </c>
      <c r="F82" s="47" t="s">
        <v>58</v>
      </c>
      <c r="G82" s="47" t="s">
        <v>58</v>
      </c>
      <c r="H82" s="8"/>
      <c r="I82" s="10">
        <v>10</v>
      </c>
      <c r="J82" s="11">
        <v>69.13999938964844</v>
      </c>
      <c r="K82" s="2">
        <v>60.39365844726563</v>
      </c>
      <c r="L82" s="2">
        <v>945.2100219726562</v>
      </c>
      <c r="M82"/>
      <c r="N82"/>
      <c r="O82"/>
      <c r="P82"/>
      <c r="Q82"/>
    </row>
    <row r="83" spans="1:17" ht="15">
      <c r="A83" s="1">
        <v>6</v>
      </c>
      <c r="B83" s="10">
        <v>200</v>
      </c>
      <c r="C83" s="47" t="s">
        <v>427</v>
      </c>
      <c r="D83" s="48" t="s">
        <v>555</v>
      </c>
      <c r="E83" s="47" t="s">
        <v>264</v>
      </c>
      <c r="F83" s="47" t="s">
        <v>59</v>
      </c>
      <c r="G83" s="47" t="s">
        <v>59</v>
      </c>
      <c r="H83" s="8"/>
      <c r="I83" s="10">
        <v>10</v>
      </c>
      <c r="J83" s="11">
        <v>69.13999938964844</v>
      </c>
      <c r="K83" s="2">
        <v>58.30184783935547</v>
      </c>
      <c r="L83" s="2">
        <v>912.47998046875</v>
      </c>
      <c r="M83"/>
      <c r="N83"/>
      <c r="O83"/>
      <c r="P83"/>
      <c r="Q83"/>
    </row>
    <row r="84" spans="1:17" ht="15">
      <c r="A84" s="1">
        <v>7</v>
      </c>
      <c r="B84" s="10">
        <v>138</v>
      </c>
      <c r="C84" s="47" t="s">
        <v>427</v>
      </c>
      <c r="D84" s="48" t="s">
        <v>413</v>
      </c>
      <c r="E84" s="47" t="s">
        <v>246</v>
      </c>
      <c r="F84" s="47" t="s">
        <v>60</v>
      </c>
      <c r="G84" s="47" t="s">
        <v>61</v>
      </c>
      <c r="H84" s="8"/>
      <c r="I84" s="10">
        <v>9</v>
      </c>
      <c r="J84" s="11">
        <v>62.68000030517578</v>
      </c>
      <c r="K84" s="2">
        <v>56.61823425292969</v>
      </c>
      <c r="L84" s="2">
        <v>886.1300048828125</v>
      </c>
      <c r="M84"/>
      <c r="N84"/>
      <c r="O84"/>
      <c r="P84"/>
      <c r="Q84"/>
    </row>
    <row r="85" spans="1:17" ht="15">
      <c r="A85" s="1">
        <v>8</v>
      </c>
      <c r="B85" s="10">
        <v>373</v>
      </c>
      <c r="C85" s="47" t="s">
        <v>427</v>
      </c>
      <c r="D85" s="48" t="s">
        <v>62</v>
      </c>
      <c r="E85" s="47" t="s">
        <v>246</v>
      </c>
      <c r="F85" s="47" t="s">
        <v>63</v>
      </c>
      <c r="G85" s="47" t="s">
        <v>64</v>
      </c>
      <c r="H85" s="8"/>
      <c r="I85" s="10">
        <v>9</v>
      </c>
      <c r="J85" s="11">
        <v>62.68000030517578</v>
      </c>
      <c r="K85" s="2">
        <v>55.89026298522949</v>
      </c>
      <c r="L85" s="2">
        <v>874.72998046875</v>
      </c>
      <c r="M85"/>
      <c r="N85"/>
      <c r="O85"/>
      <c r="P85"/>
      <c r="Q85"/>
    </row>
    <row r="86" spans="1:17" ht="15">
      <c r="A86" s="1">
        <v>9</v>
      </c>
      <c r="B86" s="10">
        <v>52</v>
      </c>
      <c r="C86" s="47" t="s">
        <v>427</v>
      </c>
      <c r="D86" s="48" t="s">
        <v>374</v>
      </c>
      <c r="E86" s="47" t="s">
        <v>443</v>
      </c>
      <c r="F86" s="47" t="s">
        <v>65</v>
      </c>
      <c r="G86" s="47" t="s">
        <v>66</v>
      </c>
      <c r="H86" s="8"/>
      <c r="I86" s="10">
        <v>9</v>
      </c>
      <c r="J86" s="11">
        <v>62.68000030517578</v>
      </c>
      <c r="K86" s="2">
        <v>55.77601203918457</v>
      </c>
      <c r="L86" s="2">
        <v>872.9400024414062</v>
      </c>
      <c r="M86"/>
      <c r="N86"/>
      <c r="O86"/>
      <c r="P86"/>
      <c r="Q86"/>
    </row>
    <row r="87" spans="1:17" ht="15">
      <c r="A87" s="1">
        <v>10</v>
      </c>
      <c r="B87" s="10">
        <v>370</v>
      </c>
      <c r="C87" s="47" t="s">
        <v>427</v>
      </c>
      <c r="D87" s="48" t="s">
        <v>416</v>
      </c>
      <c r="E87" s="47" t="s">
        <v>264</v>
      </c>
      <c r="F87" s="47" t="s">
        <v>67</v>
      </c>
      <c r="G87" s="47" t="s">
        <v>68</v>
      </c>
      <c r="H87" s="8"/>
      <c r="I87" s="10">
        <v>9</v>
      </c>
      <c r="J87" s="11">
        <v>62.68000030517578</v>
      </c>
      <c r="K87" s="2">
        <v>54.02788810729981</v>
      </c>
      <c r="L87" s="2">
        <v>845.5800170898438</v>
      </c>
      <c r="M87"/>
      <c r="N87"/>
      <c r="O87"/>
      <c r="P87"/>
      <c r="Q87"/>
    </row>
    <row r="88" spans="1:17" ht="15">
      <c r="A88" s="1">
        <v>11</v>
      </c>
      <c r="B88" s="10">
        <v>59</v>
      </c>
      <c r="C88" s="47" t="s">
        <v>427</v>
      </c>
      <c r="D88" s="48" t="s">
        <v>411</v>
      </c>
      <c r="E88" s="47" t="s">
        <v>443</v>
      </c>
      <c r="F88" s="47" t="s">
        <v>69</v>
      </c>
      <c r="G88" s="47" t="s">
        <v>70</v>
      </c>
      <c r="H88" s="8"/>
      <c r="I88" s="10">
        <v>9</v>
      </c>
      <c r="J88" s="11">
        <v>62.68000030517578</v>
      </c>
      <c r="K88" s="2">
        <v>53.80129165649414</v>
      </c>
      <c r="L88" s="2">
        <v>842.0399780273438</v>
      </c>
      <c r="M88"/>
      <c r="N88"/>
      <c r="O88"/>
      <c r="P88"/>
      <c r="Q88"/>
    </row>
    <row r="89" spans="1:17" ht="15">
      <c r="A89" s="1">
        <v>12</v>
      </c>
      <c r="B89" s="10">
        <v>925</v>
      </c>
      <c r="C89" s="47" t="s">
        <v>427</v>
      </c>
      <c r="D89" s="48" t="s">
        <v>405</v>
      </c>
      <c r="E89" s="47" t="s">
        <v>264</v>
      </c>
      <c r="F89" s="47" t="s">
        <v>71</v>
      </c>
      <c r="G89" s="47" t="s">
        <v>72</v>
      </c>
      <c r="H89" s="8"/>
      <c r="I89" s="10">
        <v>9</v>
      </c>
      <c r="J89" s="11">
        <v>62.68000030517578</v>
      </c>
      <c r="K89" s="2">
        <v>52.74564971923828</v>
      </c>
      <c r="L89" s="2">
        <v>825.52001953125</v>
      </c>
      <c r="M89" s="8"/>
      <c r="N89" s="8"/>
      <c r="O89" s="8"/>
      <c r="P89" s="8"/>
      <c r="Q89" s="8"/>
    </row>
    <row r="90" spans="1:17" ht="15">
      <c r="A90" s="1">
        <v>13</v>
      </c>
      <c r="B90" s="10">
        <v>172</v>
      </c>
      <c r="C90" s="47" t="s">
        <v>427</v>
      </c>
      <c r="D90" s="48" t="s">
        <v>549</v>
      </c>
      <c r="E90" s="47" t="s">
        <v>372</v>
      </c>
      <c r="F90" s="47" t="s">
        <v>73</v>
      </c>
      <c r="G90" s="47" t="s">
        <v>74</v>
      </c>
      <c r="H90" s="8"/>
      <c r="I90" s="10">
        <v>7</v>
      </c>
      <c r="J90" s="11">
        <v>49.7599983215332</v>
      </c>
      <c r="K90" s="2">
        <v>43.274583435058595</v>
      </c>
      <c r="L90" s="2">
        <v>677.280029296875</v>
      </c>
      <c r="M90" s="8"/>
      <c r="N90" s="8"/>
      <c r="O90" s="8"/>
      <c r="P90" s="8"/>
      <c r="Q90" s="8"/>
    </row>
    <row r="91" spans="1:17" ht="15">
      <c r="A91" s="1">
        <v>14</v>
      </c>
      <c r="B91" s="10">
        <v>85</v>
      </c>
      <c r="C91" s="47" t="s">
        <v>427</v>
      </c>
      <c r="D91" s="48" t="s">
        <v>551</v>
      </c>
      <c r="E91" s="47" t="s">
        <v>552</v>
      </c>
      <c r="F91" s="47" t="s">
        <v>75</v>
      </c>
      <c r="G91" s="47" t="s">
        <v>76</v>
      </c>
      <c r="H91" s="8"/>
      <c r="I91" s="10">
        <v>5</v>
      </c>
      <c r="J91" s="11">
        <v>36.84000015258789</v>
      </c>
      <c r="K91" s="2">
        <v>30.224181747436525</v>
      </c>
      <c r="L91" s="2">
        <v>473.0299987792969</v>
      </c>
      <c r="M91" s="8"/>
      <c r="N91" s="8"/>
      <c r="O91" s="8"/>
      <c r="P91" s="8"/>
      <c r="Q91" s="8"/>
    </row>
    <row r="92" spans="1:17" ht="15">
      <c r="A92" s="1" t="s">
        <v>360</v>
      </c>
      <c r="B92" s="10">
        <v>60</v>
      </c>
      <c r="C92" s="47" t="s">
        <v>427</v>
      </c>
      <c r="D92" s="48" t="s">
        <v>120</v>
      </c>
      <c r="E92" s="47" t="s">
        <v>448</v>
      </c>
      <c r="F92" s="47" t="s">
        <v>77</v>
      </c>
      <c r="G92" s="47" t="s">
        <v>857</v>
      </c>
      <c r="H92" s="8" t="s">
        <v>361</v>
      </c>
      <c r="I92" s="10">
        <v>6</v>
      </c>
      <c r="J92" s="11">
        <v>0</v>
      </c>
      <c r="K92" s="2">
        <v>0</v>
      </c>
      <c r="L92" s="2">
        <v>0</v>
      </c>
      <c r="M92" s="8"/>
      <c r="N92" s="8"/>
      <c r="O92" s="8"/>
      <c r="P92" s="8"/>
      <c r="Q92" s="8"/>
    </row>
    <row r="93" spans="1:17" ht="15">
      <c r="A93" s="1" t="s">
        <v>360</v>
      </c>
      <c r="B93" s="10">
        <v>31</v>
      </c>
      <c r="C93" s="47" t="s">
        <v>427</v>
      </c>
      <c r="D93" s="48" t="s">
        <v>424</v>
      </c>
      <c r="E93" s="47" t="s">
        <v>425</v>
      </c>
      <c r="F93" s="47" t="s">
        <v>78</v>
      </c>
      <c r="G93" s="47" t="s">
        <v>857</v>
      </c>
      <c r="H93" s="8" t="s">
        <v>361</v>
      </c>
      <c r="I93" s="10">
        <v>1</v>
      </c>
      <c r="J93" s="11">
        <v>0</v>
      </c>
      <c r="K93" s="2">
        <v>0</v>
      </c>
      <c r="L93" s="2">
        <v>0</v>
      </c>
      <c r="M93" s="8"/>
      <c r="N93" s="8"/>
      <c r="O93" s="8"/>
      <c r="P93" s="8"/>
      <c r="Q93" s="8"/>
    </row>
    <row r="95" spans="1:17" ht="16.5">
      <c r="A95" s="5" t="s">
        <v>430</v>
      </c>
      <c r="B95" s="62" t="s">
        <v>79</v>
      </c>
      <c r="C95" s="5" t="s">
        <v>431</v>
      </c>
      <c r="D95" s="62" t="s">
        <v>197</v>
      </c>
      <c r="E95" s="5" t="s">
        <v>433</v>
      </c>
      <c r="F95" s="62" t="s">
        <v>558</v>
      </c>
      <c r="H95" s="6"/>
      <c r="I95" s="6"/>
      <c r="Q95" s="12"/>
    </row>
    <row r="96" spans="1:13" ht="16.5">
      <c r="A96" s="5" t="s">
        <v>247</v>
      </c>
      <c r="B96" s="62" t="s">
        <v>418</v>
      </c>
      <c r="C96" s="1"/>
      <c r="D96" s="7"/>
      <c r="E96" s="7" t="s">
        <v>435</v>
      </c>
      <c r="F96" s="61" t="s">
        <v>53</v>
      </c>
      <c r="G96" s="1"/>
      <c r="H96" s="1"/>
      <c r="I96" s="8"/>
      <c r="K96" s="8"/>
      <c r="M96" s="12"/>
    </row>
    <row r="97" spans="1:14" ht="15">
      <c r="A97" s="9" t="s">
        <v>217</v>
      </c>
      <c r="B97" s="9" t="s">
        <v>218</v>
      </c>
      <c r="C97" s="9" t="s">
        <v>247</v>
      </c>
      <c r="D97" s="9" t="s">
        <v>219</v>
      </c>
      <c r="E97" s="9" t="s">
        <v>248</v>
      </c>
      <c r="F97" s="9" t="s">
        <v>220</v>
      </c>
      <c r="G97" s="9" t="s">
        <v>621</v>
      </c>
      <c r="H97" s="9" t="s">
        <v>221</v>
      </c>
      <c r="I97" s="9" t="s">
        <v>222</v>
      </c>
      <c r="J97" s="9" t="s">
        <v>223</v>
      </c>
      <c r="K97" s="9" t="s">
        <v>224</v>
      </c>
      <c r="L97" s="9" t="s">
        <v>225</v>
      </c>
      <c r="N97" s="13"/>
    </row>
    <row r="98" spans="1:12" ht="12.75">
      <c r="A98" s="1">
        <v>1</v>
      </c>
      <c r="B98" s="10">
        <v>5</v>
      </c>
      <c r="C98" s="47" t="s">
        <v>419</v>
      </c>
      <c r="D98" s="48" t="s">
        <v>560</v>
      </c>
      <c r="E98" s="47" t="s">
        <v>443</v>
      </c>
      <c r="F98" s="47" t="s">
        <v>80</v>
      </c>
      <c r="G98" s="47" t="s">
        <v>81</v>
      </c>
      <c r="H98" s="8" t="s">
        <v>82</v>
      </c>
      <c r="I98" s="10">
        <v>12</v>
      </c>
      <c r="J98" s="11">
        <v>72.16000366210938</v>
      </c>
      <c r="K98" s="2">
        <v>64.76508407592773</v>
      </c>
      <c r="L98" s="2">
        <v>1000</v>
      </c>
    </row>
    <row r="99" spans="1:12" ht="12.75">
      <c r="A99" s="1">
        <v>2</v>
      </c>
      <c r="B99" s="10">
        <v>16</v>
      </c>
      <c r="C99" s="47" t="s">
        <v>419</v>
      </c>
      <c r="D99" s="48" t="s">
        <v>565</v>
      </c>
      <c r="E99" s="47" t="s">
        <v>264</v>
      </c>
      <c r="F99" s="47" t="s">
        <v>83</v>
      </c>
      <c r="G99" s="47" t="s">
        <v>83</v>
      </c>
      <c r="H99" s="49"/>
      <c r="I99" s="10">
        <v>12</v>
      </c>
      <c r="J99" s="11">
        <v>72.16000366210938</v>
      </c>
      <c r="K99" s="2">
        <v>61.76539764404297</v>
      </c>
      <c r="L99" s="2">
        <v>982.53</v>
      </c>
    </row>
    <row r="100" spans="1:12" ht="12.75">
      <c r="A100" s="1">
        <v>3</v>
      </c>
      <c r="B100" s="10">
        <v>191</v>
      </c>
      <c r="C100" s="47" t="s">
        <v>419</v>
      </c>
      <c r="D100" s="48" t="s">
        <v>420</v>
      </c>
      <c r="E100" s="47" t="s">
        <v>246</v>
      </c>
      <c r="F100" s="47" t="s">
        <v>84</v>
      </c>
      <c r="G100" s="47" t="s">
        <v>85</v>
      </c>
      <c r="H100" s="8" t="s">
        <v>86</v>
      </c>
      <c r="I100" s="10">
        <v>12</v>
      </c>
      <c r="J100" s="11">
        <v>72.16000366210938</v>
      </c>
      <c r="K100" s="2">
        <v>66.55974197387695</v>
      </c>
      <c r="L100" s="2" t="s">
        <v>87</v>
      </c>
    </row>
    <row r="101" spans="1:12" ht="12.75">
      <c r="A101" s="1">
        <v>4</v>
      </c>
      <c r="B101" s="10">
        <v>193</v>
      </c>
      <c r="C101" s="47" t="s">
        <v>419</v>
      </c>
      <c r="D101" s="48" t="s">
        <v>357</v>
      </c>
      <c r="E101" s="47" t="s">
        <v>246</v>
      </c>
      <c r="F101" s="47" t="s">
        <v>88</v>
      </c>
      <c r="G101" s="47" t="s">
        <v>89</v>
      </c>
      <c r="H101" s="8"/>
      <c r="I101" s="10">
        <v>11</v>
      </c>
      <c r="J101" s="11">
        <v>65.69999694824219</v>
      </c>
      <c r="K101" s="2">
        <v>55.796704101562504</v>
      </c>
      <c r="L101" s="2">
        <v>892.86</v>
      </c>
    </row>
    <row r="102" spans="1:12" ht="12.75">
      <c r="A102" s="1">
        <v>5</v>
      </c>
      <c r="B102" s="10">
        <v>11</v>
      </c>
      <c r="C102" s="47" t="s">
        <v>419</v>
      </c>
      <c r="D102" s="48" t="s">
        <v>429</v>
      </c>
      <c r="E102" s="47" t="s">
        <v>425</v>
      </c>
      <c r="F102" s="47" t="s">
        <v>90</v>
      </c>
      <c r="G102" s="47" t="s">
        <v>91</v>
      </c>
      <c r="H102" s="8"/>
      <c r="I102" s="10">
        <v>10</v>
      </c>
      <c r="J102" s="11">
        <v>59.2400016784668</v>
      </c>
      <c r="K102" s="2">
        <v>52.69538040161133</v>
      </c>
      <c r="L102" s="2" t="s">
        <v>92</v>
      </c>
    </row>
    <row r="103" spans="1:12" ht="12.75">
      <c r="A103" s="1">
        <v>6</v>
      </c>
      <c r="B103" s="10">
        <v>72</v>
      </c>
      <c r="C103" s="47" t="s">
        <v>419</v>
      </c>
      <c r="D103" s="48" t="s">
        <v>351</v>
      </c>
      <c r="E103" s="47" t="s">
        <v>448</v>
      </c>
      <c r="F103" s="47" t="s">
        <v>93</v>
      </c>
      <c r="G103" s="47" t="s">
        <v>94</v>
      </c>
      <c r="H103" s="8"/>
      <c r="I103" s="10">
        <v>10</v>
      </c>
      <c r="J103" s="11">
        <v>59.2400016784668</v>
      </c>
      <c r="K103" s="2">
        <v>51.83607788085938</v>
      </c>
      <c r="L103" s="2">
        <v>833.36</v>
      </c>
    </row>
    <row r="104" spans="1:12" ht="12.75">
      <c r="A104" s="1">
        <v>7</v>
      </c>
      <c r="B104" s="10">
        <v>43</v>
      </c>
      <c r="C104" s="47" t="s">
        <v>419</v>
      </c>
      <c r="D104" s="48" t="s">
        <v>421</v>
      </c>
      <c r="E104" s="47" t="s">
        <v>246</v>
      </c>
      <c r="F104" s="47" t="s">
        <v>95</v>
      </c>
      <c r="G104" s="47" t="s">
        <v>96</v>
      </c>
      <c r="H104" s="8"/>
      <c r="I104" s="10">
        <v>10</v>
      </c>
      <c r="J104" s="11">
        <v>59.2400016784668</v>
      </c>
      <c r="K104" s="2">
        <v>49.654014587402344</v>
      </c>
      <c r="L104" s="2" t="s">
        <v>97</v>
      </c>
    </row>
    <row r="105" spans="1:12" ht="12.75">
      <c r="A105" s="1">
        <v>8</v>
      </c>
      <c r="B105" s="10">
        <v>49</v>
      </c>
      <c r="C105" s="47" t="s">
        <v>419</v>
      </c>
      <c r="D105" s="48" t="s">
        <v>575</v>
      </c>
      <c r="E105" s="47" t="s">
        <v>264</v>
      </c>
      <c r="F105" s="47" t="s">
        <v>98</v>
      </c>
      <c r="G105" s="47" t="s">
        <v>99</v>
      </c>
      <c r="H105" s="8"/>
      <c r="I105" s="10">
        <v>9</v>
      </c>
      <c r="J105" s="11">
        <v>52.779998779296875</v>
      </c>
      <c r="K105" s="2">
        <v>42.754343032836914</v>
      </c>
      <c r="L105" s="2">
        <v>696.91</v>
      </c>
    </row>
    <row r="106" spans="1:12" ht="12.75">
      <c r="A106" s="1">
        <v>9</v>
      </c>
      <c r="B106" s="10">
        <v>34</v>
      </c>
      <c r="C106" s="47" t="s">
        <v>419</v>
      </c>
      <c r="D106" s="48" t="s">
        <v>573</v>
      </c>
      <c r="E106" s="47" t="s">
        <v>264</v>
      </c>
      <c r="F106" s="47" t="s">
        <v>100</v>
      </c>
      <c r="G106" s="47" t="s">
        <v>101</v>
      </c>
      <c r="H106" s="8"/>
      <c r="I106" s="10">
        <v>8</v>
      </c>
      <c r="J106" s="11">
        <v>46.31999969482422</v>
      </c>
      <c r="K106" s="2">
        <v>41.49690628051758</v>
      </c>
      <c r="L106" s="2">
        <v>678.02</v>
      </c>
    </row>
    <row r="107" spans="1:12" ht="12.75">
      <c r="A107" s="1">
        <v>10</v>
      </c>
      <c r="B107" s="10">
        <v>40</v>
      </c>
      <c r="C107" s="47" t="s">
        <v>419</v>
      </c>
      <c r="D107" s="48" t="s">
        <v>577</v>
      </c>
      <c r="E107" s="47" t="s">
        <v>359</v>
      </c>
      <c r="F107" s="47" t="s">
        <v>102</v>
      </c>
      <c r="G107" s="47" t="s">
        <v>103</v>
      </c>
      <c r="H107" s="8"/>
      <c r="I107" s="10">
        <v>7</v>
      </c>
      <c r="J107" s="11">
        <v>39.86000061035156</v>
      </c>
      <c r="K107" s="2">
        <v>35.42490005493164</v>
      </c>
      <c r="L107" s="2">
        <v>586.79</v>
      </c>
    </row>
    <row r="108" spans="1:12" ht="12.75">
      <c r="A108" s="1" t="s">
        <v>360</v>
      </c>
      <c r="B108" s="10">
        <v>222</v>
      </c>
      <c r="C108" s="47" t="s">
        <v>419</v>
      </c>
      <c r="D108" s="48" t="s">
        <v>428</v>
      </c>
      <c r="E108" s="47" t="s">
        <v>443</v>
      </c>
      <c r="F108" s="47" t="s">
        <v>104</v>
      </c>
      <c r="G108" s="47" t="s">
        <v>857</v>
      </c>
      <c r="H108" s="8" t="s">
        <v>361</v>
      </c>
      <c r="I108" s="10">
        <v>5</v>
      </c>
      <c r="J108" s="11">
        <v>0</v>
      </c>
      <c r="K108" s="2">
        <v>0</v>
      </c>
      <c r="L108" s="2">
        <v>0</v>
      </c>
    </row>
    <row r="109" spans="1:12" ht="12.75">
      <c r="A109" s="1" t="s">
        <v>360</v>
      </c>
      <c r="B109" s="10">
        <v>91</v>
      </c>
      <c r="C109" s="47" t="s">
        <v>419</v>
      </c>
      <c r="D109" s="48" t="s">
        <v>422</v>
      </c>
      <c r="E109" s="47" t="s">
        <v>448</v>
      </c>
      <c r="F109" s="47" t="s">
        <v>105</v>
      </c>
      <c r="G109" s="47" t="s">
        <v>857</v>
      </c>
      <c r="H109" s="8" t="s">
        <v>361</v>
      </c>
      <c r="I109" s="10">
        <v>4</v>
      </c>
      <c r="J109" s="11">
        <v>0</v>
      </c>
      <c r="K109" s="2">
        <v>0</v>
      </c>
      <c r="L109" s="2">
        <v>0</v>
      </c>
    </row>
    <row r="110" spans="1:12" ht="12.75">
      <c r="A110" s="1" t="s">
        <v>360</v>
      </c>
      <c r="B110" s="10">
        <v>111</v>
      </c>
      <c r="C110" s="47" t="s">
        <v>419</v>
      </c>
      <c r="D110" s="48" t="s">
        <v>354</v>
      </c>
      <c r="E110" s="47" t="s">
        <v>443</v>
      </c>
      <c r="F110" s="47" t="s">
        <v>857</v>
      </c>
      <c r="G110" s="47" t="s">
        <v>857</v>
      </c>
      <c r="H110" s="8" t="s">
        <v>860</v>
      </c>
      <c r="I110" s="10">
        <v>0</v>
      </c>
      <c r="J110" s="11">
        <v>0</v>
      </c>
      <c r="K110" s="2">
        <v>0</v>
      </c>
      <c r="L110" s="2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130"/>
  <sheetViews>
    <sheetView tabSelected="1" zoomScalePageLayoutView="0" workbookViewId="0" topLeftCell="A85">
      <selection activeCell="B47" sqref="B47"/>
    </sheetView>
  </sheetViews>
  <sheetFormatPr defaultColWidth="11.421875" defaultRowHeight="12.75"/>
  <cols>
    <col min="1" max="1" width="13.00390625" style="3" bestFit="1" customWidth="1"/>
    <col min="2" max="2" width="31.28125" style="3" bestFit="1" customWidth="1"/>
    <col min="3" max="3" width="7.7109375" style="3" bestFit="1" customWidth="1"/>
    <col min="4" max="4" width="7.421875" style="3" bestFit="1" customWidth="1"/>
    <col min="5" max="5" width="19.28125" style="3" bestFit="1" customWidth="1"/>
    <col min="6" max="6" width="15.421875" style="3" bestFit="1" customWidth="1"/>
    <col min="7" max="16384" width="11.421875" style="3" customWidth="1"/>
  </cols>
  <sheetData>
    <row r="16" spans="1:2" ht="15">
      <c r="A16" s="5" t="s">
        <v>430</v>
      </c>
      <c r="B16" s="62" t="s">
        <v>253</v>
      </c>
    </row>
    <row r="17" spans="1:6" ht="15">
      <c r="A17" s="5" t="s">
        <v>247</v>
      </c>
      <c r="B17" s="62" t="s">
        <v>450</v>
      </c>
      <c r="C17" s="1"/>
      <c r="D17" s="7"/>
      <c r="E17" s="7" t="s">
        <v>579</v>
      </c>
      <c r="F17" s="63">
        <v>40020.589583333334</v>
      </c>
    </row>
    <row r="18" spans="1:20" ht="15">
      <c r="A18" s="9" t="s">
        <v>580</v>
      </c>
      <c r="B18" s="9" t="s">
        <v>219</v>
      </c>
      <c r="C18" s="9" t="s">
        <v>248</v>
      </c>
      <c r="D18" s="9" t="s">
        <v>432</v>
      </c>
      <c r="E18" s="9" t="s">
        <v>618</v>
      </c>
      <c r="F18" s="9" t="s">
        <v>295</v>
      </c>
      <c r="G18" s="9" t="s">
        <v>197</v>
      </c>
      <c r="H18" s="9" t="s">
        <v>581</v>
      </c>
      <c r="I18" s="9" t="s">
        <v>24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2.75">
      <c r="A19" s="1">
        <v>1</v>
      </c>
      <c r="B19" s="1" t="s">
        <v>256</v>
      </c>
      <c r="C19" s="1" t="s">
        <v>372</v>
      </c>
      <c r="D19" s="2">
        <v>1000</v>
      </c>
      <c r="E19" s="2">
        <v>1000</v>
      </c>
      <c r="F19" s="2">
        <v>1000</v>
      </c>
      <c r="G19" s="2">
        <v>1000</v>
      </c>
      <c r="H19" s="2">
        <v>4000</v>
      </c>
      <c r="I19" s="2">
        <v>3000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1">
        <v>2</v>
      </c>
      <c r="B20" s="1" t="s">
        <v>449</v>
      </c>
      <c r="C20" s="1" t="s">
        <v>448</v>
      </c>
      <c r="D20" s="2">
        <v>903.6900024414062</v>
      </c>
      <c r="E20" s="2">
        <v>919.52001953125</v>
      </c>
      <c r="F20" s="2">
        <v>939.3800048828125</v>
      </c>
      <c r="G20" s="2">
        <v>934.6699829101562</v>
      </c>
      <c r="H20" s="2">
        <v>3697.260009765625</v>
      </c>
      <c r="I20" s="2">
        <v>2793.570068359375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1">
        <v>3</v>
      </c>
      <c r="B21" s="1" t="s">
        <v>259</v>
      </c>
      <c r="C21" s="1" t="s">
        <v>372</v>
      </c>
      <c r="D21" s="2">
        <v>914.530029296875</v>
      </c>
      <c r="E21" s="2">
        <v>825.1799926757812</v>
      </c>
      <c r="F21" s="2">
        <v>895.3900146484375</v>
      </c>
      <c r="G21" s="2">
        <v>776.0599975585938</v>
      </c>
      <c r="H21" s="2">
        <v>3411.16015625</v>
      </c>
      <c r="I21" s="2">
        <v>2635.10009765625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1">
        <v>4</v>
      </c>
      <c r="B22" s="1" t="s">
        <v>526</v>
      </c>
      <c r="C22" s="1" t="s">
        <v>246</v>
      </c>
      <c r="D22" s="2">
        <v>812.739990234375</v>
      </c>
      <c r="E22" s="2">
        <v>930.0900268554688</v>
      </c>
      <c r="F22" s="2">
        <v>730.9099731445312</v>
      </c>
      <c r="G22" s="2">
        <v>877.8800048828125</v>
      </c>
      <c r="H22" s="2">
        <v>3351.619873046875</v>
      </c>
      <c r="I22" s="2">
        <v>2620.7099609375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1">
        <v>5</v>
      </c>
      <c r="B23" s="1" t="s">
        <v>263</v>
      </c>
      <c r="C23" s="1" t="s">
        <v>264</v>
      </c>
      <c r="D23" s="2">
        <v>864.8099975585938</v>
      </c>
      <c r="E23" s="2">
        <v>870.1300048828125</v>
      </c>
      <c r="F23" s="2">
        <v>856.5499877929688</v>
      </c>
      <c r="G23" s="2">
        <v>876.989990234375</v>
      </c>
      <c r="H23" s="2">
        <v>3468.47998046875</v>
      </c>
      <c r="I23" s="2">
        <v>2611.929931640625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">
        <v>6</v>
      </c>
      <c r="B24" s="1" t="s">
        <v>266</v>
      </c>
      <c r="C24" s="1" t="s">
        <v>443</v>
      </c>
      <c r="D24" s="2">
        <v>851.47998046875</v>
      </c>
      <c r="E24" s="2">
        <v>805.5</v>
      </c>
      <c r="F24" s="2">
        <v>828.1199951171875</v>
      </c>
      <c r="G24" s="2">
        <v>792.1199951171875</v>
      </c>
      <c r="H24" s="2">
        <v>3277.22021484375</v>
      </c>
      <c r="I24" s="2">
        <v>2485.10009765625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18" ht="12.75">
      <c r="A25" s="1">
        <v>7</v>
      </c>
      <c r="B25" s="1" t="s">
        <v>528</v>
      </c>
      <c r="C25" s="1" t="s">
        <v>264</v>
      </c>
      <c r="D25" s="2">
        <v>785.7999877929688</v>
      </c>
      <c r="E25" s="2">
        <v>819.9400024414062</v>
      </c>
      <c r="F25" s="2">
        <v>798.7899780273438</v>
      </c>
      <c r="G25" s="2">
        <v>845.469970703125</v>
      </c>
      <c r="H25" s="2">
        <v>3250</v>
      </c>
      <c r="I25" s="2">
        <v>2464.199951171875</v>
      </c>
      <c r="J25" s="2"/>
      <c r="K25" s="2"/>
      <c r="L25" s="2"/>
      <c r="M25" s="2"/>
      <c r="N25" s="2"/>
      <c r="O25" s="2"/>
      <c r="P25" s="2"/>
      <c r="Q25" s="2"/>
      <c r="R25" s="65"/>
    </row>
    <row r="26" spans="1:18" ht="12.75">
      <c r="A26" s="1">
        <v>8</v>
      </c>
      <c r="B26" s="1" t="s">
        <v>539</v>
      </c>
      <c r="C26" s="1" t="s">
        <v>264</v>
      </c>
      <c r="D26" s="2">
        <v>216.6300048828125</v>
      </c>
      <c r="E26" s="2">
        <v>678.1400146484375</v>
      </c>
      <c r="F26" s="2">
        <v>743.3499755859375</v>
      </c>
      <c r="G26" s="2">
        <v>834.719970703125</v>
      </c>
      <c r="H26" s="2">
        <v>2472.83984375</v>
      </c>
      <c r="I26" s="2">
        <v>2256.2099609375</v>
      </c>
      <c r="J26" s="2"/>
      <c r="K26" s="2"/>
      <c r="L26" s="2"/>
      <c r="M26" s="2"/>
      <c r="N26" s="2"/>
      <c r="O26" s="2"/>
      <c r="P26" s="2"/>
      <c r="Q26" s="2"/>
      <c r="R26" s="65"/>
    </row>
    <row r="27" spans="1:18" ht="12.75">
      <c r="A27" s="1">
        <v>9</v>
      </c>
      <c r="B27" s="1" t="s">
        <v>532</v>
      </c>
      <c r="C27" s="1" t="s">
        <v>246</v>
      </c>
      <c r="D27" s="2">
        <v>694.4000244140625</v>
      </c>
      <c r="E27" s="2">
        <v>710.6799926757812</v>
      </c>
      <c r="F27" s="2">
        <v>592.3900146484375</v>
      </c>
      <c r="G27" s="2">
        <v>785.8300170898438</v>
      </c>
      <c r="H27" s="2">
        <v>2783.30029296875</v>
      </c>
      <c r="I27" s="2">
        <v>2190.91015625</v>
      </c>
      <c r="J27" s="2"/>
      <c r="K27" s="2"/>
      <c r="L27" s="2"/>
      <c r="M27" s="2"/>
      <c r="N27" s="2"/>
      <c r="O27" s="2"/>
      <c r="P27" s="2"/>
      <c r="Q27" s="2"/>
      <c r="R27" s="65"/>
    </row>
    <row r="28" spans="1:18" ht="12.75">
      <c r="A28" s="1">
        <v>10</v>
      </c>
      <c r="B28" s="1" t="s">
        <v>530</v>
      </c>
      <c r="C28" s="1" t="s">
        <v>372</v>
      </c>
      <c r="D28" s="2">
        <v>713.4099731445312</v>
      </c>
      <c r="E28" s="2">
        <v>0</v>
      </c>
      <c r="F28" s="2">
        <v>595.1500244140625</v>
      </c>
      <c r="G28" s="2">
        <v>765.4099731445312</v>
      </c>
      <c r="H28" s="2">
        <v>2073.969970703125</v>
      </c>
      <c r="I28" s="2">
        <v>2073.969970703125</v>
      </c>
      <c r="J28" s="2"/>
      <c r="K28" s="2"/>
      <c r="L28" s="2"/>
      <c r="M28" s="2"/>
      <c r="N28" s="2"/>
      <c r="O28" s="2"/>
      <c r="P28" s="2"/>
      <c r="Q28" s="2"/>
      <c r="R28" s="65"/>
    </row>
    <row r="29" spans="1:18" ht="12.75">
      <c r="A29" s="1">
        <v>11</v>
      </c>
      <c r="B29" s="1" t="s">
        <v>534</v>
      </c>
      <c r="C29" s="1" t="s">
        <v>425</v>
      </c>
      <c r="D29" s="2">
        <v>679.27001953125</v>
      </c>
      <c r="E29" s="2">
        <v>738.1599731445312</v>
      </c>
      <c r="F29" s="2">
        <v>600.8599853515625</v>
      </c>
      <c r="G29" s="2">
        <v>0</v>
      </c>
      <c r="H29" s="2">
        <v>2018.2899169921875</v>
      </c>
      <c r="I29" s="2">
        <v>2018.2899169921875</v>
      </c>
      <c r="J29" s="2"/>
      <c r="K29" s="2"/>
      <c r="L29" s="2"/>
      <c r="M29" s="2"/>
      <c r="N29" s="2"/>
      <c r="O29" s="2"/>
      <c r="P29" s="2"/>
      <c r="Q29" s="2"/>
      <c r="R29" s="65"/>
    </row>
    <row r="30" spans="1:18" ht="12.75">
      <c r="A30" s="1">
        <v>12</v>
      </c>
      <c r="B30" s="1" t="s">
        <v>583</v>
      </c>
      <c r="C30" s="1" t="s">
        <v>443</v>
      </c>
      <c r="D30" s="2">
        <v>0</v>
      </c>
      <c r="E30" s="2">
        <v>0</v>
      </c>
      <c r="F30" s="2">
        <v>648.7000122070312</v>
      </c>
      <c r="G30" s="2">
        <v>741.6799926757812</v>
      </c>
      <c r="H30" s="2">
        <v>1390.3800048828125</v>
      </c>
      <c r="I30" s="2">
        <v>1390.3800048828125</v>
      </c>
      <c r="J30" s="2"/>
      <c r="K30" s="2"/>
      <c r="L30" s="2"/>
      <c r="M30" s="2"/>
      <c r="N30" s="2"/>
      <c r="O30" s="2"/>
      <c r="P30" s="2"/>
      <c r="Q30" s="2"/>
      <c r="R30" s="65"/>
    </row>
    <row r="31" spans="1:18" ht="12.75">
      <c r="A31" s="1">
        <v>13</v>
      </c>
      <c r="B31" s="1" t="s">
        <v>536</v>
      </c>
      <c r="C31" s="1" t="s">
        <v>246</v>
      </c>
      <c r="D31" s="2">
        <v>657.3200073242188</v>
      </c>
      <c r="E31" s="2">
        <v>0</v>
      </c>
      <c r="F31" s="2">
        <v>481</v>
      </c>
      <c r="G31" s="2">
        <v>0</v>
      </c>
      <c r="H31" s="2">
        <v>1138.320068359375</v>
      </c>
      <c r="I31" s="2">
        <v>1138.320068359375</v>
      </c>
      <c r="J31" s="2"/>
      <c r="K31" s="2"/>
      <c r="L31" s="2"/>
      <c r="M31" s="2"/>
      <c r="N31" s="2"/>
      <c r="O31" s="2"/>
      <c r="P31" s="2"/>
      <c r="Q31" s="2"/>
      <c r="R31" s="65"/>
    </row>
    <row r="32" spans="1:18" ht="12.75">
      <c r="A32" s="1">
        <v>14</v>
      </c>
      <c r="B32" s="1" t="s">
        <v>327</v>
      </c>
      <c r="C32" s="1" t="s">
        <v>443</v>
      </c>
      <c r="D32" s="2">
        <v>0</v>
      </c>
      <c r="E32" s="2">
        <v>0</v>
      </c>
      <c r="F32" s="2">
        <v>407.010009765625</v>
      </c>
      <c r="G32" s="2">
        <v>525.2899780273438</v>
      </c>
      <c r="H32" s="2">
        <v>932.2999877929688</v>
      </c>
      <c r="I32" s="2">
        <v>932.2999877929688</v>
      </c>
      <c r="J32" s="2"/>
      <c r="K32" s="2"/>
      <c r="L32" s="2"/>
      <c r="M32" s="2"/>
      <c r="N32" s="2"/>
      <c r="O32" s="2"/>
      <c r="P32" s="2"/>
      <c r="Q32" s="2"/>
      <c r="R32" s="65"/>
    </row>
    <row r="33" spans="1:18" ht="12.75">
      <c r="A33" s="1">
        <v>15</v>
      </c>
      <c r="B33" s="1" t="s">
        <v>582</v>
      </c>
      <c r="C33" s="1" t="s">
        <v>246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/>
      <c r="K33" s="2"/>
      <c r="L33" s="2"/>
      <c r="M33" s="2"/>
      <c r="N33" s="2"/>
      <c r="O33" s="2"/>
      <c r="P33" s="2"/>
      <c r="Q33" s="2"/>
      <c r="R33" s="65"/>
    </row>
    <row r="34" spans="1:17" ht="12.75">
      <c r="A34" s="1">
        <v>16</v>
      </c>
      <c r="B34" s="1" t="s">
        <v>365</v>
      </c>
      <c r="C34" s="1" t="s">
        <v>443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/>
      <c r="K34" s="2"/>
      <c r="L34" s="2"/>
      <c r="M34" s="2"/>
      <c r="N34" s="2"/>
      <c r="O34" s="2"/>
      <c r="P34" s="2"/>
      <c r="Q34" s="2"/>
    </row>
    <row r="35" spans="1:5" s="56" customFormat="1" ht="11.25">
      <c r="A35" s="57"/>
      <c r="B35" s="57"/>
      <c r="C35" s="57"/>
      <c r="D35" s="58"/>
      <c r="E35" s="58"/>
    </row>
    <row r="36" spans="1:2" ht="15">
      <c r="A36" s="5" t="s">
        <v>430</v>
      </c>
      <c r="B36" s="62" t="s">
        <v>253</v>
      </c>
    </row>
    <row r="37" spans="1:6" ht="15">
      <c r="A37" s="5" t="s">
        <v>247</v>
      </c>
      <c r="B37" s="62" t="s">
        <v>434</v>
      </c>
      <c r="C37" s="1"/>
      <c r="D37" s="7"/>
      <c r="E37" s="7" t="s">
        <v>579</v>
      </c>
      <c r="F37" s="63">
        <v>40020.80486111111</v>
      </c>
    </row>
    <row r="38" spans="1:20" ht="15">
      <c r="A38" s="9" t="s">
        <v>580</v>
      </c>
      <c r="B38" s="9" t="s">
        <v>219</v>
      </c>
      <c r="C38" s="9" t="s">
        <v>248</v>
      </c>
      <c r="D38" s="9" t="s">
        <v>432</v>
      </c>
      <c r="E38" s="9" t="s">
        <v>618</v>
      </c>
      <c r="F38" s="9" t="s">
        <v>295</v>
      </c>
      <c r="G38" s="9" t="s">
        <v>197</v>
      </c>
      <c r="H38" s="9" t="s">
        <v>581</v>
      </c>
      <c r="I38" s="9" t="s">
        <v>24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2.75">
      <c r="A39" s="1">
        <v>1</v>
      </c>
      <c r="B39" s="1" t="s">
        <v>445</v>
      </c>
      <c r="C39" s="1" t="s">
        <v>264</v>
      </c>
      <c r="D39" s="2">
        <v>1000</v>
      </c>
      <c r="E39" s="2">
        <v>1000</v>
      </c>
      <c r="F39" s="2">
        <v>1000</v>
      </c>
      <c r="G39" s="2">
        <v>1000</v>
      </c>
      <c r="H39" s="2">
        <v>4000</v>
      </c>
      <c r="I39" s="2">
        <v>3000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1">
        <v>2</v>
      </c>
      <c r="B40" s="1" t="s">
        <v>444</v>
      </c>
      <c r="C40" s="1" t="s">
        <v>246</v>
      </c>
      <c r="D40" s="2">
        <v>976.4400024414062</v>
      </c>
      <c r="E40" s="2">
        <v>0</v>
      </c>
      <c r="F40" s="2">
        <v>946.9600219726562</v>
      </c>
      <c r="G40" s="2">
        <v>925.6599731445312</v>
      </c>
      <c r="H40" s="2">
        <v>2849.06005859375</v>
      </c>
      <c r="I40" s="2">
        <v>2849.06005859375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1">
        <v>3</v>
      </c>
      <c r="B41" s="1" t="s">
        <v>446</v>
      </c>
      <c r="C41" s="1" t="s">
        <v>443</v>
      </c>
      <c r="D41" s="2">
        <v>911.72998046875</v>
      </c>
      <c r="E41" s="2">
        <v>908.1099853515625</v>
      </c>
      <c r="F41" s="2">
        <v>941.4099731445312</v>
      </c>
      <c r="G41" s="2">
        <v>994.6300048828125</v>
      </c>
      <c r="H41" s="2">
        <v>3755.8798828125</v>
      </c>
      <c r="I41" s="2">
        <v>2847.77001953125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1">
        <v>4</v>
      </c>
      <c r="B42" s="1" t="s">
        <v>447</v>
      </c>
      <c r="C42" s="1" t="s">
        <v>443</v>
      </c>
      <c r="D42" s="2">
        <v>949.52001953125</v>
      </c>
      <c r="E42" s="2">
        <v>899.47998046875</v>
      </c>
      <c r="F42" s="2">
        <v>948.0599975585938</v>
      </c>
      <c r="G42" s="2">
        <v>913.1900024414062</v>
      </c>
      <c r="H42" s="2">
        <v>3710.25</v>
      </c>
      <c r="I42" s="2">
        <v>2810.77001953125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1">
        <v>5</v>
      </c>
      <c r="B43" s="1" t="s">
        <v>363</v>
      </c>
      <c r="C43" s="1" t="s">
        <v>246</v>
      </c>
      <c r="D43" s="2">
        <v>966.6199951171875</v>
      </c>
      <c r="E43" s="2">
        <v>872.9000244140625</v>
      </c>
      <c r="F43" s="2">
        <v>725.7100219726562</v>
      </c>
      <c r="G43" s="2">
        <v>921.4099731445312</v>
      </c>
      <c r="H43" s="2">
        <v>3486.64013671875</v>
      </c>
      <c r="I43" s="2">
        <v>2760.93017578125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1">
        <v>6</v>
      </c>
      <c r="B44" s="1" t="s">
        <v>472</v>
      </c>
      <c r="C44" s="1" t="s">
        <v>448</v>
      </c>
      <c r="D44" s="2">
        <v>866.6599731445312</v>
      </c>
      <c r="E44" s="2">
        <v>818.77001953125</v>
      </c>
      <c r="F44" s="2">
        <v>866.3900146484375</v>
      </c>
      <c r="G44" s="2">
        <v>885.010009765625</v>
      </c>
      <c r="H44" s="2">
        <v>3436.830078125</v>
      </c>
      <c r="I44" s="2">
        <v>2618.06005859375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18" ht="12.75">
      <c r="A45" s="1">
        <v>7</v>
      </c>
      <c r="B45" s="1" t="s">
        <v>370</v>
      </c>
      <c r="C45" s="1" t="s">
        <v>246</v>
      </c>
      <c r="D45" s="2">
        <v>846.4199829101562</v>
      </c>
      <c r="E45" s="2">
        <v>818.3900146484375</v>
      </c>
      <c r="F45" s="2">
        <v>857.030029296875</v>
      </c>
      <c r="G45" s="2">
        <v>876.8900146484375</v>
      </c>
      <c r="H45" s="2">
        <v>3398.72998046875</v>
      </c>
      <c r="I45" s="2">
        <v>2580.340087890625</v>
      </c>
      <c r="J45" s="2"/>
      <c r="K45" s="2"/>
      <c r="L45" s="2"/>
      <c r="M45" s="2"/>
      <c r="N45" s="2"/>
      <c r="O45" s="2"/>
      <c r="P45" s="2"/>
      <c r="Q45" s="2"/>
      <c r="R45" s="65"/>
    </row>
    <row r="46" spans="1:18" ht="12.75">
      <c r="A46" s="1">
        <v>8</v>
      </c>
      <c r="B46" s="1" t="s">
        <v>474</v>
      </c>
      <c r="C46" s="1" t="s">
        <v>443</v>
      </c>
      <c r="D46" s="2">
        <v>862.4600219726562</v>
      </c>
      <c r="E46" s="2">
        <v>804.5599975585938</v>
      </c>
      <c r="F46" s="2">
        <v>784.280029296875</v>
      </c>
      <c r="G46" s="2">
        <v>691.4500122070312</v>
      </c>
      <c r="H46" s="2">
        <v>3142.75</v>
      </c>
      <c r="I46" s="2">
        <v>2451.300048828125</v>
      </c>
      <c r="J46" s="2"/>
      <c r="K46" s="2"/>
      <c r="L46" s="2"/>
      <c r="M46" s="2"/>
      <c r="N46" s="2"/>
      <c r="O46" s="2"/>
      <c r="P46" s="2"/>
      <c r="Q46" s="2"/>
      <c r="R46" s="65"/>
    </row>
    <row r="47" spans="1:18" ht="12.75">
      <c r="A47" s="1">
        <v>9</v>
      </c>
      <c r="B47" s="1" t="s">
        <v>371</v>
      </c>
      <c r="C47" s="1" t="s">
        <v>372</v>
      </c>
      <c r="D47" s="2">
        <v>965.0999755859375</v>
      </c>
      <c r="E47" s="2">
        <v>561.2899780273438</v>
      </c>
      <c r="F47" s="2">
        <v>0</v>
      </c>
      <c r="G47" s="2">
        <v>706.530029296875</v>
      </c>
      <c r="H47" s="2">
        <v>2232.919921875</v>
      </c>
      <c r="I47" s="2">
        <v>2232.919921875</v>
      </c>
      <c r="J47" s="2"/>
      <c r="K47" s="2"/>
      <c r="L47" s="2"/>
      <c r="M47" s="2"/>
      <c r="N47" s="2"/>
      <c r="O47" s="2"/>
      <c r="P47" s="2"/>
      <c r="Q47" s="2"/>
      <c r="R47" s="65"/>
    </row>
    <row r="48" spans="1:18" ht="12.75">
      <c r="A48" s="1">
        <v>10</v>
      </c>
      <c r="B48" s="1" t="s">
        <v>479</v>
      </c>
      <c r="C48" s="1" t="s">
        <v>425</v>
      </c>
      <c r="D48" s="2">
        <v>643.97998046875</v>
      </c>
      <c r="E48" s="2">
        <v>639.9000244140625</v>
      </c>
      <c r="F48" s="2">
        <v>731.3900146484375</v>
      </c>
      <c r="G48" s="2">
        <v>767.9000244140625</v>
      </c>
      <c r="H48" s="2">
        <v>2783.169921875</v>
      </c>
      <c r="I48" s="2">
        <v>2143.27001953125</v>
      </c>
      <c r="J48" s="2"/>
      <c r="K48" s="2"/>
      <c r="L48" s="2"/>
      <c r="M48" s="2"/>
      <c r="N48" s="2"/>
      <c r="O48" s="2"/>
      <c r="P48" s="2"/>
      <c r="Q48" s="2"/>
      <c r="R48" s="65"/>
    </row>
    <row r="49" spans="1:18" ht="12.75">
      <c r="A49" s="1">
        <v>11</v>
      </c>
      <c r="B49" s="1" t="s">
        <v>477</v>
      </c>
      <c r="C49" s="1" t="s">
        <v>264</v>
      </c>
      <c r="D49" s="2">
        <v>676.47998046875</v>
      </c>
      <c r="E49" s="2">
        <v>612.6500244140625</v>
      </c>
      <c r="F49" s="2">
        <v>647.5700073242188</v>
      </c>
      <c r="G49" s="2">
        <v>690.4400024414062</v>
      </c>
      <c r="H49" s="2">
        <v>2627.14013671875</v>
      </c>
      <c r="I49" s="2">
        <v>2014.489990234375</v>
      </c>
      <c r="J49" s="2"/>
      <c r="K49" s="2"/>
      <c r="L49" s="2"/>
      <c r="M49" s="2"/>
      <c r="N49" s="2"/>
      <c r="O49" s="2"/>
      <c r="P49" s="2"/>
      <c r="Q49" s="2"/>
      <c r="R49" s="65"/>
    </row>
    <row r="50" s="60" customFormat="1" ht="11.25"/>
    <row r="51" spans="1:2" ht="15">
      <c r="A51" s="5" t="s">
        <v>430</v>
      </c>
      <c r="B51" s="62" t="s">
        <v>253</v>
      </c>
    </row>
    <row r="52" spans="1:6" ht="15">
      <c r="A52" s="5" t="s">
        <v>247</v>
      </c>
      <c r="B52" s="62" t="s">
        <v>482</v>
      </c>
      <c r="C52" s="1"/>
      <c r="D52" s="7"/>
      <c r="E52" s="7" t="s">
        <v>579</v>
      </c>
      <c r="F52" s="63">
        <v>40020.660416666666</v>
      </c>
    </row>
    <row r="53" spans="1:20" ht="15">
      <c r="A53" s="9" t="s">
        <v>580</v>
      </c>
      <c r="B53" s="9" t="s">
        <v>219</v>
      </c>
      <c r="C53" s="9" t="s">
        <v>248</v>
      </c>
      <c r="D53" s="9" t="s">
        <v>432</v>
      </c>
      <c r="E53" s="9" t="s">
        <v>618</v>
      </c>
      <c r="F53" s="9" t="s">
        <v>295</v>
      </c>
      <c r="G53" s="9" t="s">
        <v>197</v>
      </c>
      <c r="H53" s="9" t="s">
        <v>581</v>
      </c>
      <c r="I53" s="9" t="s">
        <v>24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1:20" ht="12.75">
      <c r="A54" s="1">
        <v>1</v>
      </c>
      <c r="B54" s="1" t="s">
        <v>484</v>
      </c>
      <c r="C54" s="1" t="s">
        <v>448</v>
      </c>
      <c r="D54" s="2">
        <v>1000</v>
      </c>
      <c r="E54" s="2">
        <v>1000</v>
      </c>
      <c r="F54" s="2">
        <v>991.5999755859375</v>
      </c>
      <c r="G54" s="2">
        <v>1000</v>
      </c>
      <c r="H54" s="2">
        <v>3991.60009765625</v>
      </c>
      <c r="I54" s="2">
        <v>3000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1">
        <v>2</v>
      </c>
      <c r="B55" s="1" t="s">
        <v>268</v>
      </c>
      <c r="C55" s="1" t="s">
        <v>246</v>
      </c>
      <c r="D55" s="2">
        <v>964.3599853515625</v>
      </c>
      <c r="E55" s="2">
        <v>698.0599975585938</v>
      </c>
      <c r="F55" s="2">
        <v>1000</v>
      </c>
      <c r="G55" s="2">
        <v>969.6300048828125</v>
      </c>
      <c r="H55" s="2">
        <v>3632.050048828125</v>
      </c>
      <c r="I55" s="2">
        <v>2933.989990234375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1">
        <v>3</v>
      </c>
      <c r="B56" s="1" t="s">
        <v>271</v>
      </c>
      <c r="C56" s="1" t="s">
        <v>443</v>
      </c>
      <c r="D56" s="2">
        <v>846.47998046875</v>
      </c>
      <c r="E56" s="2">
        <v>874.969970703125</v>
      </c>
      <c r="F56" s="2">
        <v>909.280029296875</v>
      </c>
      <c r="G56" s="2">
        <v>929.3099975585938</v>
      </c>
      <c r="H56" s="2">
        <v>3560.0400390625</v>
      </c>
      <c r="I56" s="2">
        <v>2713.56005859375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1">
        <v>4</v>
      </c>
      <c r="B57" s="1" t="s">
        <v>273</v>
      </c>
      <c r="C57" s="1" t="s">
        <v>443</v>
      </c>
      <c r="D57" s="2">
        <v>831.4600219726562</v>
      </c>
      <c r="E57" s="2">
        <v>838.1400146484375</v>
      </c>
      <c r="F57" s="2">
        <v>826.3200073242188</v>
      </c>
      <c r="G57" s="2">
        <v>796.8599853515625</v>
      </c>
      <c r="H57" s="2">
        <v>3292.7802734375</v>
      </c>
      <c r="I57" s="2">
        <v>2495.920166015625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1">
        <v>5</v>
      </c>
      <c r="B58" s="1" t="s">
        <v>275</v>
      </c>
      <c r="C58" s="1" t="s">
        <v>372</v>
      </c>
      <c r="D58" s="2">
        <v>800.5700073242188</v>
      </c>
      <c r="E58" s="2">
        <v>489.8500061035156</v>
      </c>
      <c r="F58" s="2">
        <v>853.3099975585938</v>
      </c>
      <c r="G58" s="2">
        <v>0</v>
      </c>
      <c r="H58" s="2">
        <v>2143.72998046875</v>
      </c>
      <c r="I58" s="2">
        <v>2143.72998046875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1">
        <v>6</v>
      </c>
      <c r="B59" s="1" t="s">
        <v>364</v>
      </c>
      <c r="C59" s="1" t="s">
        <v>366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="60" customFormat="1" ht="11.25"/>
    <row r="61" spans="1:2" ht="15">
      <c r="A61" s="5" t="s">
        <v>430</v>
      </c>
      <c r="B61" s="62" t="s">
        <v>253</v>
      </c>
    </row>
    <row r="62" spans="1:6" ht="15">
      <c r="A62" s="5" t="s">
        <v>247</v>
      </c>
      <c r="B62" s="62" t="s">
        <v>278</v>
      </c>
      <c r="C62" s="1"/>
      <c r="D62" s="7"/>
      <c r="E62" s="7" t="s">
        <v>579</v>
      </c>
      <c r="F62" s="63">
        <v>40020.839583333334</v>
      </c>
    </row>
    <row r="63" spans="1:20" ht="15">
      <c r="A63" s="9" t="s">
        <v>580</v>
      </c>
      <c r="B63" s="9" t="s">
        <v>219</v>
      </c>
      <c r="C63" s="9" t="s">
        <v>248</v>
      </c>
      <c r="D63" s="9" t="s">
        <v>432</v>
      </c>
      <c r="E63" s="9" t="s">
        <v>618</v>
      </c>
      <c r="F63" s="9" t="s">
        <v>295</v>
      </c>
      <c r="G63" s="9" t="s">
        <v>197</v>
      </c>
      <c r="H63" s="9" t="s">
        <v>581</v>
      </c>
      <c r="I63" s="9" t="s">
        <v>24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0" ht="12.75">
      <c r="A64" s="1">
        <v>1</v>
      </c>
      <c r="B64" s="1" t="s">
        <v>279</v>
      </c>
      <c r="C64" s="1" t="s">
        <v>443</v>
      </c>
      <c r="D64" s="2">
        <v>1000</v>
      </c>
      <c r="E64" s="2">
        <v>1000</v>
      </c>
      <c r="F64" s="2">
        <v>1000</v>
      </c>
      <c r="G64" s="2">
        <v>1000</v>
      </c>
      <c r="H64" s="2">
        <v>4000</v>
      </c>
      <c r="I64" s="2">
        <v>3000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1">
        <v>2</v>
      </c>
      <c r="B65" s="1" t="s">
        <v>337</v>
      </c>
      <c r="C65" s="1" t="s">
        <v>246</v>
      </c>
      <c r="D65" s="2">
        <v>864.9500122070312</v>
      </c>
      <c r="E65" s="2">
        <v>939</v>
      </c>
      <c r="F65" s="2">
        <v>979.5399780273438</v>
      </c>
      <c r="G65" s="2">
        <v>993.989990234375</v>
      </c>
      <c r="H65" s="2">
        <v>3777.47998046875</v>
      </c>
      <c r="I65" s="2">
        <v>2912.530029296875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1">
        <v>3</v>
      </c>
      <c r="B66" s="1" t="s">
        <v>507</v>
      </c>
      <c r="C66" s="1" t="s">
        <v>246</v>
      </c>
      <c r="D66" s="2">
        <v>893.780029296875</v>
      </c>
      <c r="E66" s="2">
        <v>974.1199951171875</v>
      </c>
      <c r="F66" s="2">
        <v>944.030029296875</v>
      </c>
      <c r="G66" s="2">
        <v>988.7000122070312</v>
      </c>
      <c r="H66" s="2">
        <v>3800.630126953125</v>
      </c>
      <c r="I66" s="2">
        <v>2906.85009765625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1">
        <v>4</v>
      </c>
      <c r="B67" s="1" t="s">
        <v>503</v>
      </c>
      <c r="C67" s="1" t="s">
        <v>443</v>
      </c>
      <c r="D67" s="2">
        <v>960.9400024414062</v>
      </c>
      <c r="E67" s="2">
        <v>952.1799926757812</v>
      </c>
      <c r="F67" s="2">
        <v>969.5499877929688</v>
      </c>
      <c r="G67" s="2">
        <v>951.97998046875</v>
      </c>
      <c r="H67" s="2">
        <v>3834.64990234375</v>
      </c>
      <c r="I67" s="2">
        <v>2882.669921875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1">
        <v>5</v>
      </c>
      <c r="B68" s="1" t="s">
        <v>283</v>
      </c>
      <c r="C68" s="1" t="s">
        <v>264</v>
      </c>
      <c r="D68" s="2">
        <v>962.8300170898438</v>
      </c>
      <c r="E68" s="2">
        <v>934.739990234375</v>
      </c>
      <c r="F68" s="2">
        <v>879.9099731445312</v>
      </c>
      <c r="G68" s="2">
        <v>969.6500244140625</v>
      </c>
      <c r="H68" s="2">
        <v>3747.1298828125</v>
      </c>
      <c r="I68" s="2">
        <v>2867.219970703125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1">
        <v>6</v>
      </c>
      <c r="B69" s="1" t="s">
        <v>505</v>
      </c>
      <c r="C69" s="1" t="s">
        <v>448</v>
      </c>
      <c r="D69" s="2">
        <v>904.7899780273438</v>
      </c>
      <c r="E69" s="2">
        <v>897.3900146484375</v>
      </c>
      <c r="F69" s="2">
        <v>958.1500244140625</v>
      </c>
      <c r="G69" s="2">
        <v>912.1300048828125</v>
      </c>
      <c r="H69" s="2">
        <v>3672.4599609375</v>
      </c>
      <c r="I69" s="2">
        <v>2775.070068359375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18" ht="12.75">
      <c r="A70" s="1">
        <v>7</v>
      </c>
      <c r="B70" s="1" t="s">
        <v>339</v>
      </c>
      <c r="C70" s="1" t="s">
        <v>264</v>
      </c>
      <c r="D70" s="2">
        <v>824.52001953125</v>
      </c>
      <c r="E70" s="2">
        <v>853.8300170898438</v>
      </c>
      <c r="F70" s="2">
        <v>907.97998046875</v>
      </c>
      <c r="G70" s="2">
        <v>765.1300048828125</v>
      </c>
      <c r="H70" s="2">
        <v>3351.4599609375</v>
      </c>
      <c r="I70" s="2">
        <v>2586.330078125</v>
      </c>
      <c r="J70" s="2"/>
      <c r="K70" s="2"/>
      <c r="L70" s="2"/>
      <c r="M70" s="2"/>
      <c r="N70" s="2"/>
      <c r="O70" s="2"/>
      <c r="P70" s="2"/>
      <c r="Q70" s="2"/>
      <c r="R70" s="65"/>
    </row>
    <row r="71" spans="1:18" ht="12.75">
      <c r="A71" s="1">
        <v>8</v>
      </c>
      <c r="B71" s="1" t="s">
        <v>335</v>
      </c>
      <c r="C71" s="1" t="s">
        <v>448</v>
      </c>
      <c r="D71" s="2">
        <v>872.8499755859375</v>
      </c>
      <c r="E71" s="2">
        <v>801.8499755859375</v>
      </c>
      <c r="F71" s="2">
        <v>846.6699829101562</v>
      </c>
      <c r="G71" s="2">
        <v>0</v>
      </c>
      <c r="H71" s="2">
        <v>2521.3701171875</v>
      </c>
      <c r="I71" s="2">
        <v>2521.3701171875</v>
      </c>
      <c r="J71" s="2"/>
      <c r="K71" s="2"/>
      <c r="L71" s="2"/>
      <c r="M71" s="2"/>
      <c r="N71" s="2"/>
      <c r="O71" s="2"/>
      <c r="P71" s="2"/>
      <c r="Q71" s="2"/>
      <c r="R71" s="65"/>
    </row>
    <row r="72" spans="1:18" ht="12.75">
      <c r="A72" s="1">
        <v>9</v>
      </c>
      <c r="B72" s="1" t="s">
        <v>343</v>
      </c>
      <c r="C72" s="1" t="s">
        <v>425</v>
      </c>
      <c r="D72" s="2">
        <v>810</v>
      </c>
      <c r="E72" s="2">
        <v>741.0800170898438</v>
      </c>
      <c r="F72" s="2">
        <v>800.6599731445312</v>
      </c>
      <c r="G72" s="2">
        <v>793.27001953125</v>
      </c>
      <c r="H72" s="2">
        <v>3145.010009765625</v>
      </c>
      <c r="I72" s="2">
        <v>2403.929931640625</v>
      </c>
      <c r="J72" s="2"/>
      <c r="K72" s="2"/>
      <c r="L72" s="2"/>
      <c r="M72" s="2"/>
      <c r="N72" s="2"/>
      <c r="O72" s="2"/>
      <c r="P72" s="2"/>
      <c r="Q72" s="2"/>
      <c r="R72" s="65"/>
    </row>
    <row r="73" spans="1:18" ht="12.75">
      <c r="A73" s="1">
        <v>10</v>
      </c>
      <c r="B73" s="1" t="s">
        <v>281</v>
      </c>
      <c r="C73" s="1" t="s">
        <v>372</v>
      </c>
      <c r="D73" s="2">
        <v>981.0999755859375</v>
      </c>
      <c r="E73" s="2">
        <v>0</v>
      </c>
      <c r="F73" s="2">
        <v>987.52001953125</v>
      </c>
      <c r="G73" s="2">
        <v>0</v>
      </c>
      <c r="H73" s="2">
        <v>1968.6199951171875</v>
      </c>
      <c r="I73" s="2">
        <v>1968.6199951171875</v>
      </c>
      <c r="J73" s="2"/>
      <c r="K73" s="2"/>
      <c r="L73" s="2"/>
      <c r="M73" s="2"/>
      <c r="N73" s="2"/>
      <c r="O73" s="2"/>
      <c r="P73" s="2"/>
      <c r="Q73" s="2"/>
      <c r="R73" s="65"/>
    </row>
    <row r="74" spans="1:18" ht="12.75">
      <c r="A74" s="1">
        <v>11</v>
      </c>
      <c r="B74" s="1" t="s">
        <v>341</v>
      </c>
      <c r="C74" s="1" t="s">
        <v>425</v>
      </c>
      <c r="D74" s="2">
        <v>810.1799926757812</v>
      </c>
      <c r="E74" s="2">
        <v>568.1400146484375</v>
      </c>
      <c r="F74" s="2">
        <v>0</v>
      </c>
      <c r="G74" s="2">
        <v>0</v>
      </c>
      <c r="H74" s="2">
        <v>1378.320068359375</v>
      </c>
      <c r="I74" s="2">
        <v>1378.320068359375</v>
      </c>
      <c r="J74" s="2"/>
      <c r="K74" s="2"/>
      <c r="L74" s="2"/>
      <c r="M74" s="2"/>
      <c r="N74" s="2"/>
      <c r="O74" s="2"/>
      <c r="P74" s="2"/>
      <c r="Q74" s="2"/>
      <c r="R74" s="65"/>
    </row>
    <row r="75" spans="1:18" ht="12.75">
      <c r="A75" s="1">
        <v>12</v>
      </c>
      <c r="B75" s="1" t="s">
        <v>345</v>
      </c>
      <c r="C75" s="1" t="s">
        <v>372</v>
      </c>
      <c r="D75" s="2">
        <v>564.719970703125</v>
      </c>
      <c r="E75" s="2">
        <v>0</v>
      </c>
      <c r="F75" s="2">
        <v>663.9299926757812</v>
      </c>
      <c r="G75" s="2">
        <v>0</v>
      </c>
      <c r="H75" s="2">
        <v>1228.64990234375</v>
      </c>
      <c r="I75" s="2">
        <v>1228.64990234375</v>
      </c>
      <c r="J75" s="2"/>
      <c r="K75" s="2"/>
      <c r="L75" s="2"/>
      <c r="M75" s="2"/>
      <c r="N75" s="2"/>
      <c r="O75" s="2"/>
      <c r="P75" s="2"/>
      <c r="Q75" s="2"/>
      <c r="R75" s="65"/>
    </row>
    <row r="76" spans="1:15" s="56" customFormat="1" ht="11.25">
      <c r="A76" s="57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</row>
    <row r="77" spans="1:15" s="56" customFormat="1" ht="11.25">
      <c r="A77" s="57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/>
    </row>
    <row r="78" spans="1:15" s="56" customFormat="1" ht="11.25">
      <c r="A78" s="57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</row>
    <row r="79" spans="1:15" s="56" customFormat="1" ht="11.25">
      <c r="A79" s="57"/>
      <c r="B79" s="57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</row>
    <row r="80" spans="1:15" s="56" customFormat="1" ht="11.25">
      <c r="A80" s="57"/>
      <c r="B80" s="57"/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</row>
    <row r="81" spans="1:15" s="56" customFormat="1" ht="11.25">
      <c r="A81" s="57"/>
      <c r="B81" s="57"/>
      <c r="C81" s="5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</row>
    <row r="82" spans="1:15" s="56" customFormat="1" ht="11.25">
      <c r="A82" s="57"/>
      <c r="B82" s="57"/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</row>
    <row r="83" spans="1:15" s="56" customFormat="1" ht="11.25">
      <c r="A83" s="57"/>
      <c r="B83" s="57"/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</row>
    <row r="84" spans="1:15" s="56" customFormat="1" ht="11.25">
      <c r="A84" s="57"/>
      <c r="B84" s="57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/>
    </row>
    <row r="85" spans="1:15" s="56" customFormat="1" ht="11.25">
      <c r="A85" s="57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/>
    </row>
    <row r="86" spans="1:15" s="56" customFormat="1" ht="11.25">
      <c r="A86" s="57"/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/>
    </row>
    <row r="87" spans="1:15" s="56" customFormat="1" ht="11.25">
      <c r="A87" s="57"/>
      <c r="B87" s="57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</row>
    <row r="88" spans="1:2" ht="15">
      <c r="A88" s="5" t="s">
        <v>430</v>
      </c>
      <c r="B88" s="62" t="s">
        <v>253</v>
      </c>
    </row>
    <row r="89" spans="1:6" ht="15">
      <c r="A89" s="5" t="s">
        <v>247</v>
      </c>
      <c r="B89" s="62" t="s">
        <v>426</v>
      </c>
      <c r="C89" s="1"/>
      <c r="D89" s="7"/>
      <c r="E89" s="7" t="s">
        <v>579</v>
      </c>
      <c r="F89" s="63">
        <v>40021.00069444445</v>
      </c>
    </row>
    <row r="90" spans="1:20" ht="15">
      <c r="A90" s="9" t="s">
        <v>580</v>
      </c>
      <c r="B90" s="9" t="s">
        <v>219</v>
      </c>
      <c r="C90" s="9" t="s">
        <v>248</v>
      </c>
      <c r="D90" s="9" t="s">
        <v>432</v>
      </c>
      <c r="E90" s="9" t="s">
        <v>618</v>
      </c>
      <c r="F90" s="9" t="s">
        <v>295</v>
      </c>
      <c r="G90" s="9" t="s">
        <v>197</v>
      </c>
      <c r="H90" s="9" t="s">
        <v>581</v>
      </c>
      <c r="I90" s="9" t="s">
        <v>24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1:20" ht="12.75">
      <c r="A91" s="1">
        <v>1</v>
      </c>
      <c r="B91" s="1" t="s">
        <v>349</v>
      </c>
      <c r="C91" s="1" t="s">
        <v>448</v>
      </c>
      <c r="D91" s="2">
        <v>1000</v>
      </c>
      <c r="E91" s="2">
        <v>930.9600219726562</v>
      </c>
      <c r="F91" s="2">
        <v>999.2899780273438</v>
      </c>
      <c r="G91" s="2">
        <v>999.2899780273438</v>
      </c>
      <c r="H91" s="2">
        <v>3929.5400390625</v>
      </c>
      <c r="I91" s="2">
        <v>2998.580078125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1">
        <v>2</v>
      </c>
      <c r="B92" s="1" t="s">
        <v>395</v>
      </c>
      <c r="C92" s="1" t="s">
        <v>246</v>
      </c>
      <c r="D92" s="2">
        <v>997.6599731445312</v>
      </c>
      <c r="E92" s="2">
        <v>1000</v>
      </c>
      <c r="F92" s="2">
        <v>1000</v>
      </c>
      <c r="G92" s="2">
        <v>969.2100219726562</v>
      </c>
      <c r="H92" s="2">
        <v>3966.869873046875</v>
      </c>
      <c r="I92" s="2">
        <v>2997.659912109375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1">
        <v>3</v>
      </c>
      <c r="B93" s="1" t="s">
        <v>402</v>
      </c>
      <c r="C93" s="1" t="s">
        <v>443</v>
      </c>
      <c r="D93" s="2">
        <v>977.4199829101562</v>
      </c>
      <c r="E93" s="2">
        <v>937.7999877929688</v>
      </c>
      <c r="F93" s="2">
        <v>950.6099853515625</v>
      </c>
      <c r="G93" s="2">
        <v>945.2100219726562</v>
      </c>
      <c r="H93" s="2">
        <v>3811.0400390625</v>
      </c>
      <c r="I93" s="2">
        <v>2873.239990234375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1">
        <v>4</v>
      </c>
      <c r="B94" s="1" t="s">
        <v>375</v>
      </c>
      <c r="C94" s="1" t="s">
        <v>359</v>
      </c>
      <c r="D94" s="2">
        <v>967.4099731445312</v>
      </c>
      <c r="E94" s="2">
        <v>922.8300170898438</v>
      </c>
      <c r="F94" s="2">
        <v>940.9400024414062</v>
      </c>
      <c r="G94" s="2">
        <v>963.5999755859375</v>
      </c>
      <c r="H94" s="2">
        <v>3794.780029296875</v>
      </c>
      <c r="I94" s="2">
        <v>2871.949951171875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1">
        <v>5</v>
      </c>
      <c r="B95" s="1" t="s">
        <v>409</v>
      </c>
      <c r="C95" s="1" t="s">
        <v>448</v>
      </c>
      <c r="D95" s="2">
        <v>883.0800170898438</v>
      </c>
      <c r="E95" s="2">
        <v>985.6500244140625</v>
      </c>
      <c r="F95" s="2">
        <v>876.72998046875</v>
      </c>
      <c r="G95" s="2">
        <v>1000</v>
      </c>
      <c r="H95" s="2">
        <v>3745.4599609375</v>
      </c>
      <c r="I95" s="2">
        <v>2868.72998046875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1">
        <v>6</v>
      </c>
      <c r="B96" s="1" t="s">
        <v>424</v>
      </c>
      <c r="C96" s="1" t="s">
        <v>425</v>
      </c>
      <c r="D96" s="2">
        <v>911.3099975585938</v>
      </c>
      <c r="E96" s="2">
        <v>942.1099853515625</v>
      </c>
      <c r="F96" s="2">
        <v>892.2899780273438</v>
      </c>
      <c r="G96" s="2">
        <v>0</v>
      </c>
      <c r="H96" s="2">
        <v>2745.7099609375</v>
      </c>
      <c r="I96" s="2">
        <v>2745.7099609375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18" ht="12.75">
      <c r="A97" s="1">
        <v>7</v>
      </c>
      <c r="B97" s="1" t="s">
        <v>413</v>
      </c>
      <c r="C97" s="1" t="s">
        <v>246</v>
      </c>
      <c r="D97" s="2">
        <v>802.0900268554688</v>
      </c>
      <c r="E97" s="2">
        <v>928.0999755859375</v>
      </c>
      <c r="F97" s="2">
        <v>921.760009765625</v>
      </c>
      <c r="G97" s="2">
        <v>886.1300048828125</v>
      </c>
      <c r="H97" s="2">
        <v>3538.080078125</v>
      </c>
      <c r="I97" s="2">
        <v>2735.989990234375</v>
      </c>
      <c r="J97" s="2"/>
      <c r="K97" s="2"/>
      <c r="L97" s="2"/>
      <c r="M97" s="2"/>
      <c r="N97" s="2"/>
      <c r="O97" s="2"/>
      <c r="P97" s="2"/>
      <c r="Q97" s="2"/>
      <c r="R97" s="65"/>
    </row>
    <row r="98" spans="1:18" ht="12.75">
      <c r="A98" s="1">
        <v>8</v>
      </c>
      <c r="B98" s="1" t="s">
        <v>555</v>
      </c>
      <c r="C98" s="1" t="s">
        <v>264</v>
      </c>
      <c r="D98" s="2">
        <v>0</v>
      </c>
      <c r="E98" s="2">
        <v>884.4099731445312</v>
      </c>
      <c r="F98" s="2">
        <v>906.8599853515625</v>
      </c>
      <c r="G98" s="2">
        <v>912.47998046875</v>
      </c>
      <c r="H98" s="2">
        <v>2703.75</v>
      </c>
      <c r="I98" s="2">
        <v>2703.75</v>
      </c>
      <c r="J98" s="2"/>
      <c r="K98" s="2"/>
      <c r="L98" s="2"/>
      <c r="M98" s="2"/>
      <c r="N98" s="2"/>
      <c r="O98" s="2"/>
      <c r="P98" s="2"/>
      <c r="Q98" s="2"/>
      <c r="R98" s="65"/>
    </row>
    <row r="99" spans="1:18" ht="12.75">
      <c r="A99" s="1">
        <v>9</v>
      </c>
      <c r="B99" s="1" t="s">
        <v>374</v>
      </c>
      <c r="C99" s="1" t="s">
        <v>443</v>
      </c>
      <c r="D99" s="2">
        <v>0</v>
      </c>
      <c r="E99" s="2">
        <v>865.3699951171875</v>
      </c>
      <c r="F99" s="2">
        <v>922.97998046875</v>
      </c>
      <c r="G99" s="2">
        <v>872.9400024414062</v>
      </c>
      <c r="H99" s="2">
        <v>2661.2900390625</v>
      </c>
      <c r="I99" s="2">
        <v>2661.2900390625</v>
      </c>
      <c r="J99" s="2"/>
      <c r="K99" s="2"/>
      <c r="L99" s="2"/>
      <c r="M99" s="2"/>
      <c r="N99" s="2"/>
      <c r="O99" s="2"/>
      <c r="P99" s="2"/>
      <c r="Q99" s="2"/>
      <c r="R99" s="65"/>
    </row>
    <row r="100" spans="1:18" ht="12.75">
      <c r="A100" s="1">
        <v>10</v>
      </c>
      <c r="B100" s="1" t="s">
        <v>405</v>
      </c>
      <c r="C100" s="1" t="s">
        <v>264</v>
      </c>
      <c r="D100" s="2">
        <v>924.8800048828125</v>
      </c>
      <c r="E100" s="2">
        <v>829.3300170898438</v>
      </c>
      <c r="F100" s="2">
        <v>849.1099853515625</v>
      </c>
      <c r="G100" s="2">
        <v>825.52001953125</v>
      </c>
      <c r="H100" s="2">
        <v>3428.840087890625</v>
      </c>
      <c r="I100" s="2">
        <v>2603.320068359375</v>
      </c>
      <c r="J100" s="2"/>
      <c r="K100" s="2"/>
      <c r="L100" s="2"/>
      <c r="M100" s="2"/>
      <c r="N100" s="2"/>
      <c r="O100" s="2"/>
      <c r="P100" s="2"/>
      <c r="Q100" s="2"/>
      <c r="R100" s="65"/>
    </row>
    <row r="101" spans="1:18" ht="12.75">
      <c r="A101" s="1">
        <v>11</v>
      </c>
      <c r="B101" s="1" t="s">
        <v>416</v>
      </c>
      <c r="C101" s="1" t="s">
        <v>264</v>
      </c>
      <c r="D101" s="2">
        <v>755.6599731445312</v>
      </c>
      <c r="E101" s="2">
        <v>794.2899780273438</v>
      </c>
      <c r="F101" s="2">
        <v>847.1500244140625</v>
      </c>
      <c r="G101" s="2">
        <v>845.5800170898438</v>
      </c>
      <c r="H101" s="2">
        <v>3242.679931640625</v>
      </c>
      <c r="I101" s="2">
        <v>2487.02001953125</v>
      </c>
      <c r="J101" s="2"/>
      <c r="K101" s="2"/>
      <c r="L101" s="2"/>
      <c r="M101" s="2"/>
      <c r="N101" s="2"/>
      <c r="O101" s="2"/>
      <c r="P101" s="2"/>
      <c r="Q101" s="2"/>
      <c r="R101" s="65"/>
    </row>
    <row r="102" spans="1:18" ht="12.75">
      <c r="A102" s="1">
        <v>12</v>
      </c>
      <c r="B102" s="1" t="s">
        <v>549</v>
      </c>
      <c r="C102" s="1" t="s">
        <v>372</v>
      </c>
      <c r="D102" s="2">
        <v>739.9500122070312</v>
      </c>
      <c r="E102" s="2">
        <v>713.6300048828125</v>
      </c>
      <c r="F102" s="2">
        <v>848.219970703125</v>
      </c>
      <c r="G102" s="2">
        <v>677.280029296875</v>
      </c>
      <c r="H102" s="2">
        <v>2979.079833984375</v>
      </c>
      <c r="I102" s="2">
        <v>2301.7998046875</v>
      </c>
      <c r="J102" s="2"/>
      <c r="K102" s="2"/>
      <c r="L102" s="2"/>
      <c r="M102" s="2"/>
      <c r="N102" s="2"/>
      <c r="O102" s="2"/>
      <c r="P102" s="2"/>
      <c r="Q102" s="2"/>
      <c r="R102" s="65"/>
    </row>
    <row r="103" spans="1:18" ht="12.75">
      <c r="A103" s="1">
        <v>13</v>
      </c>
      <c r="B103" s="1" t="s">
        <v>411</v>
      </c>
      <c r="C103" s="1" t="s">
        <v>443</v>
      </c>
      <c r="D103" s="2">
        <v>841.5800170898438</v>
      </c>
      <c r="E103" s="2">
        <v>0</v>
      </c>
      <c r="F103" s="2">
        <v>0</v>
      </c>
      <c r="G103" s="2">
        <v>842.0399780273438</v>
      </c>
      <c r="H103" s="2">
        <v>1683.6199951171875</v>
      </c>
      <c r="I103" s="2">
        <v>1683.6199951171875</v>
      </c>
      <c r="J103" s="2"/>
      <c r="K103" s="2"/>
      <c r="L103" s="2"/>
      <c r="M103" s="2"/>
      <c r="N103" s="2"/>
      <c r="O103" s="2"/>
      <c r="P103" s="2"/>
      <c r="Q103" s="2"/>
      <c r="R103" s="65"/>
    </row>
    <row r="104" spans="1:18" ht="12.75">
      <c r="A104" s="1">
        <v>14</v>
      </c>
      <c r="B104" s="1" t="s">
        <v>551</v>
      </c>
      <c r="C104" s="1" t="s">
        <v>552</v>
      </c>
      <c r="D104" s="2">
        <v>322.0199890136719</v>
      </c>
      <c r="E104" s="2">
        <v>451.45001220703125</v>
      </c>
      <c r="F104" s="2">
        <v>578.8099975585938</v>
      </c>
      <c r="G104" s="2">
        <v>473.0299987792969</v>
      </c>
      <c r="H104" s="2">
        <v>1825.31005859375</v>
      </c>
      <c r="I104" s="2">
        <v>1503.2900390625</v>
      </c>
      <c r="J104" s="2"/>
      <c r="K104" s="2"/>
      <c r="L104" s="2"/>
      <c r="M104" s="2"/>
      <c r="N104" s="2"/>
      <c r="O104" s="2"/>
      <c r="P104" s="2"/>
      <c r="Q104" s="2"/>
      <c r="R104" s="65"/>
    </row>
    <row r="105" spans="1:18" ht="12.75">
      <c r="A105" s="1">
        <v>15</v>
      </c>
      <c r="B105" s="1" t="s">
        <v>397</v>
      </c>
      <c r="C105" s="1" t="s">
        <v>246</v>
      </c>
      <c r="D105" s="2">
        <v>995.530029296875</v>
      </c>
      <c r="E105" s="2">
        <v>0</v>
      </c>
      <c r="F105" s="2">
        <v>0</v>
      </c>
      <c r="G105" s="2">
        <v>0</v>
      </c>
      <c r="H105" s="2">
        <v>995.530029296875</v>
      </c>
      <c r="I105" s="2">
        <v>995.530029296875</v>
      </c>
      <c r="J105" s="2"/>
      <c r="K105" s="2"/>
      <c r="L105" s="2"/>
      <c r="M105" s="2"/>
      <c r="N105" s="2"/>
      <c r="O105" s="2"/>
      <c r="P105" s="2"/>
      <c r="Q105" s="2"/>
      <c r="R105" s="65"/>
    </row>
    <row r="106" spans="1:17" ht="12.75">
      <c r="A106" s="1">
        <v>16</v>
      </c>
      <c r="B106" s="1" t="s">
        <v>400</v>
      </c>
      <c r="C106" s="1" t="s">
        <v>448</v>
      </c>
      <c r="D106" s="2">
        <v>980.4299926757812</v>
      </c>
      <c r="E106" s="2">
        <v>0</v>
      </c>
      <c r="F106" s="2">
        <v>0</v>
      </c>
      <c r="G106" s="2">
        <v>0</v>
      </c>
      <c r="H106" s="2">
        <v>980.4299926757812</v>
      </c>
      <c r="I106" s="2">
        <v>980.4299926757812</v>
      </c>
      <c r="J106" s="2"/>
      <c r="K106" s="2"/>
      <c r="L106" s="2"/>
      <c r="M106" s="2"/>
      <c r="N106" s="2"/>
      <c r="O106" s="2"/>
      <c r="P106" s="2"/>
      <c r="Q106" s="2"/>
    </row>
    <row r="107" spans="1:9" ht="12.75">
      <c r="A107" s="1">
        <v>17</v>
      </c>
      <c r="B107" s="1" t="s">
        <v>62</v>
      </c>
      <c r="C107" s="1" t="s">
        <v>246</v>
      </c>
      <c r="D107" s="2">
        <v>0</v>
      </c>
      <c r="E107" s="2">
        <v>0</v>
      </c>
      <c r="F107" s="2">
        <v>0</v>
      </c>
      <c r="G107" s="2">
        <v>874.72998046875</v>
      </c>
      <c r="H107" s="2">
        <v>874.72998046875</v>
      </c>
      <c r="I107" s="2">
        <v>874.72998046875</v>
      </c>
    </row>
    <row r="108" spans="1:9" ht="12.75">
      <c r="A108" s="1">
        <v>18</v>
      </c>
      <c r="B108" s="1" t="s">
        <v>120</v>
      </c>
      <c r="C108" s="1" t="s">
        <v>448</v>
      </c>
      <c r="D108" s="2">
        <v>0</v>
      </c>
      <c r="E108" s="2">
        <v>0</v>
      </c>
      <c r="F108" s="2">
        <v>817.2999877929688</v>
      </c>
      <c r="G108" s="2">
        <v>0</v>
      </c>
      <c r="H108" s="2">
        <v>817.2999877929688</v>
      </c>
      <c r="I108" s="2">
        <v>817.2999877929688</v>
      </c>
    </row>
    <row r="109" spans="1:9" ht="12.75">
      <c r="A109" s="1">
        <v>19</v>
      </c>
      <c r="B109" s="1" t="s">
        <v>423</v>
      </c>
      <c r="C109" s="1" t="s">
        <v>366</v>
      </c>
      <c r="D109" s="2">
        <v>770.3400268554688</v>
      </c>
      <c r="E109" s="2">
        <v>0</v>
      </c>
      <c r="F109" s="2">
        <v>0</v>
      </c>
      <c r="G109" s="2">
        <v>0</v>
      </c>
      <c r="H109" s="2">
        <v>770.3400268554688</v>
      </c>
      <c r="I109" s="2">
        <v>770.3400268554688</v>
      </c>
    </row>
    <row r="110" spans="1:9" ht="12.75">
      <c r="A110" s="1">
        <v>20</v>
      </c>
      <c r="B110" s="1" t="s">
        <v>584</v>
      </c>
      <c r="C110" s="1" t="s">
        <v>372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5" spans="1:2" ht="15">
      <c r="A115" s="5" t="s">
        <v>430</v>
      </c>
      <c r="B115" s="62" t="s">
        <v>253</v>
      </c>
    </row>
    <row r="116" spans="1:6" ht="15">
      <c r="A116" s="5" t="s">
        <v>247</v>
      </c>
      <c r="B116" s="62" t="s">
        <v>418</v>
      </c>
      <c r="C116" s="1"/>
      <c r="D116" s="7"/>
      <c r="E116" s="7" t="s">
        <v>579</v>
      </c>
      <c r="F116" s="63">
        <v>40018.97638888889</v>
      </c>
    </row>
    <row r="117" spans="1:20" ht="15">
      <c r="A117" s="9" t="s">
        <v>580</v>
      </c>
      <c r="B117" s="9" t="s">
        <v>219</v>
      </c>
      <c r="C117" s="9" t="s">
        <v>248</v>
      </c>
      <c r="D117" s="9" t="s">
        <v>432</v>
      </c>
      <c r="E117" s="9" t="s">
        <v>618</v>
      </c>
      <c r="F117" s="9" t="s">
        <v>295</v>
      </c>
      <c r="G117" s="9" t="s">
        <v>197</v>
      </c>
      <c r="H117" s="9" t="s">
        <v>581</v>
      </c>
      <c r="I117" s="9" t="s">
        <v>24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1:18" ht="12.75">
      <c r="A118" s="1">
        <v>1</v>
      </c>
      <c r="B118" s="1" t="s">
        <v>560</v>
      </c>
      <c r="C118" s="1" t="s">
        <v>443</v>
      </c>
      <c r="D118" s="2">
        <v>995.3300170898438</v>
      </c>
      <c r="E118" s="2">
        <v>1000</v>
      </c>
      <c r="F118" s="2">
        <v>1000</v>
      </c>
      <c r="G118" s="2">
        <v>1000</v>
      </c>
      <c r="H118" s="2">
        <f aca="true" t="shared" si="0" ref="H118:H130">SUM(D118:G118)</f>
        <v>3995.3300170898438</v>
      </c>
      <c r="I118" s="2">
        <f>H118-D118</f>
        <v>3000</v>
      </c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1">
        <v>2</v>
      </c>
      <c r="B119" s="1" t="s">
        <v>420</v>
      </c>
      <c r="C119" s="1" t="s">
        <v>246</v>
      </c>
      <c r="D119" s="2">
        <v>1000</v>
      </c>
      <c r="E119" s="2">
        <v>999.5599975585938</v>
      </c>
      <c r="F119" s="2">
        <v>999.6599731445312</v>
      </c>
      <c r="G119" s="2">
        <v>980.49</v>
      </c>
      <c r="H119" s="2">
        <f t="shared" si="0"/>
        <v>3979.709970703125</v>
      </c>
      <c r="I119" s="2">
        <f>H119-G119</f>
        <v>2999.219970703125</v>
      </c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1">
        <v>3</v>
      </c>
      <c r="B120" s="1" t="s">
        <v>428</v>
      </c>
      <c r="C120" s="1" t="s">
        <v>443</v>
      </c>
      <c r="D120" s="2">
        <v>959.510009765625</v>
      </c>
      <c r="E120" s="2">
        <v>900.7100219726562</v>
      </c>
      <c r="F120" s="2">
        <v>949.7899780273438</v>
      </c>
      <c r="G120" s="2">
        <v>0</v>
      </c>
      <c r="H120" s="2">
        <f t="shared" si="0"/>
        <v>2810.010009765625</v>
      </c>
      <c r="I120" s="2">
        <f>H120-G120</f>
        <v>2810.010009765625</v>
      </c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1">
        <v>4</v>
      </c>
      <c r="B121" s="1" t="s">
        <v>565</v>
      </c>
      <c r="C121" s="1" t="s">
        <v>264</v>
      </c>
      <c r="D121" s="2">
        <v>932.530029296875</v>
      </c>
      <c r="E121" s="2">
        <v>894.280029296875</v>
      </c>
      <c r="F121" s="2">
        <v>889.260009765625</v>
      </c>
      <c r="G121" s="2">
        <v>982.53</v>
      </c>
      <c r="H121" s="2">
        <f t="shared" si="0"/>
        <v>3698.6000683593747</v>
      </c>
      <c r="I121" s="2">
        <f>H121-F121</f>
        <v>2809.3400585937497</v>
      </c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1">
        <v>5</v>
      </c>
      <c r="B122" s="1" t="s">
        <v>422</v>
      </c>
      <c r="C122" s="1" t="s">
        <v>448</v>
      </c>
      <c r="D122" s="2">
        <v>993.239990234375</v>
      </c>
      <c r="E122" s="2">
        <v>881</v>
      </c>
      <c r="F122" s="2">
        <v>886.1500244140625</v>
      </c>
      <c r="G122" s="2">
        <v>0</v>
      </c>
      <c r="H122" s="2">
        <f t="shared" si="0"/>
        <v>2760.3900146484375</v>
      </c>
      <c r="I122" s="2">
        <f>H122-G122</f>
        <v>2760.3900146484375</v>
      </c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1">
        <v>6</v>
      </c>
      <c r="B123" s="1" t="s">
        <v>351</v>
      </c>
      <c r="C123" s="1" t="s">
        <v>448</v>
      </c>
      <c r="D123" s="2">
        <v>922.3099975585938</v>
      </c>
      <c r="E123" s="2">
        <v>848.5</v>
      </c>
      <c r="F123" s="2">
        <v>0</v>
      </c>
      <c r="G123" s="2">
        <v>833.36</v>
      </c>
      <c r="H123" s="2">
        <f t="shared" si="0"/>
        <v>2604.169997558594</v>
      </c>
      <c r="I123" s="2">
        <f>H123-F123</f>
        <v>2604.169997558594</v>
      </c>
      <c r="J123" s="2"/>
      <c r="K123" s="2"/>
      <c r="L123" s="2"/>
      <c r="M123" s="2"/>
      <c r="N123" s="2"/>
      <c r="O123" s="2"/>
      <c r="P123" s="2"/>
      <c r="Q123" s="2"/>
      <c r="R123" s="2"/>
    </row>
    <row r="124" spans="1:16" ht="12.75">
      <c r="A124" s="1">
        <v>7</v>
      </c>
      <c r="B124" s="1" t="s">
        <v>357</v>
      </c>
      <c r="C124" s="1" t="s">
        <v>246</v>
      </c>
      <c r="D124" s="2">
        <v>832.6699829101562</v>
      </c>
      <c r="E124" s="2">
        <v>826.8300170898438</v>
      </c>
      <c r="F124" s="2">
        <v>855.0700073242188</v>
      </c>
      <c r="G124" s="2">
        <v>892.86</v>
      </c>
      <c r="H124" s="2">
        <f t="shared" si="0"/>
        <v>3407.430007324219</v>
      </c>
      <c r="I124" s="2">
        <f>H124-E124</f>
        <v>2580.599990234375</v>
      </c>
      <c r="J124" s="2"/>
      <c r="K124" s="2"/>
      <c r="L124" s="2"/>
      <c r="M124" s="2"/>
      <c r="N124" s="2"/>
      <c r="O124" s="2"/>
      <c r="P124" s="65"/>
    </row>
    <row r="125" spans="1:16" ht="12.75">
      <c r="A125" s="1">
        <v>8</v>
      </c>
      <c r="B125" s="1" t="s">
        <v>421</v>
      </c>
      <c r="C125" s="1" t="s">
        <v>246</v>
      </c>
      <c r="D125" s="2">
        <v>920.2100219726562</v>
      </c>
      <c r="E125" s="2">
        <v>823.2000122070312</v>
      </c>
      <c r="F125" s="2">
        <v>176.6199951171875</v>
      </c>
      <c r="G125" s="2">
        <v>800.57</v>
      </c>
      <c r="H125" s="2">
        <f t="shared" si="0"/>
        <v>2720.600029296875</v>
      </c>
      <c r="I125" s="2">
        <f>H125-F125</f>
        <v>2543.9800341796877</v>
      </c>
      <c r="J125" s="2"/>
      <c r="K125" s="2"/>
      <c r="L125" s="2"/>
      <c r="M125" s="2"/>
      <c r="N125" s="2"/>
      <c r="O125" s="2"/>
      <c r="P125" s="65"/>
    </row>
    <row r="126" spans="1:16" ht="12.75">
      <c r="A126" s="1">
        <v>9</v>
      </c>
      <c r="B126" s="1" t="s">
        <v>429</v>
      </c>
      <c r="C126" s="1" t="s">
        <v>425</v>
      </c>
      <c r="D126" s="2">
        <v>848</v>
      </c>
      <c r="E126" s="2">
        <v>822.760009765625</v>
      </c>
      <c r="F126" s="2">
        <v>840.1699829101562</v>
      </c>
      <c r="G126" s="2">
        <v>846.27</v>
      </c>
      <c r="H126" s="2">
        <f t="shared" si="0"/>
        <v>3357.1999926757812</v>
      </c>
      <c r="I126" s="2">
        <f>H126-E126</f>
        <v>2534.4399829101562</v>
      </c>
      <c r="J126" s="2"/>
      <c r="K126" s="2"/>
      <c r="L126" s="2"/>
      <c r="M126" s="2"/>
      <c r="N126" s="2"/>
      <c r="O126" s="2"/>
      <c r="P126" s="65"/>
    </row>
    <row r="127" spans="1:16" ht="12.75">
      <c r="A127" s="1">
        <v>10</v>
      </c>
      <c r="B127" s="1" t="s">
        <v>573</v>
      </c>
      <c r="C127" s="1" t="s">
        <v>264</v>
      </c>
      <c r="D127" s="2">
        <v>693.739990234375</v>
      </c>
      <c r="E127" s="2">
        <v>726.6300048828125</v>
      </c>
      <c r="F127" s="2">
        <v>728.4600219726562</v>
      </c>
      <c r="G127" s="2">
        <v>678.02</v>
      </c>
      <c r="H127" s="2">
        <f t="shared" si="0"/>
        <v>2826.8500170898437</v>
      </c>
      <c r="I127" s="2">
        <f>H127-G127</f>
        <v>2148.8300170898438</v>
      </c>
      <c r="J127" s="2"/>
      <c r="K127" s="2"/>
      <c r="L127" s="2"/>
      <c r="M127" s="2"/>
      <c r="N127" s="2"/>
      <c r="O127" s="2"/>
      <c r="P127" s="65"/>
    </row>
    <row r="128" spans="1:16" ht="12.75">
      <c r="A128" s="1">
        <v>11</v>
      </c>
      <c r="B128" s="1" t="s">
        <v>575</v>
      </c>
      <c r="C128" s="1" t="s">
        <v>264</v>
      </c>
      <c r="D128" s="2">
        <v>654.0800170898438</v>
      </c>
      <c r="E128" s="2">
        <v>536</v>
      </c>
      <c r="F128" s="2">
        <v>755.6900024414062</v>
      </c>
      <c r="G128" s="2">
        <v>696.91</v>
      </c>
      <c r="H128" s="2">
        <f t="shared" si="0"/>
        <v>2642.68001953125</v>
      </c>
      <c r="I128" s="2">
        <f>H128-E128</f>
        <v>2106.68001953125</v>
      </c>
      <c r="J128" s="2"/>
      <c r="K128" s="2"/>
      <c r="L128" s="2"/>
      <c r="M128" s="2"/>
      <c r="N128" s="2"/>
      <c r="O128" s="2"/>
      <c r="P128" s="65"/>
    </row>
    <row r="129" spans="1:16" ht="12.75">
      <c r="A129" s="1">
        <v>12</v>
      </c>
      <c r="B129" s="1" t="s">
        <v>577</v>
      </c>
      <c r="C129" s="1" t="s">
        <v>359</v>
      </c>
      <c r="D129" s="2">
        <v>0</v>
      </c>
      <c r="E129" s="2">
        <v>524.8499755859375</v>
      </c>
      <c r="F129" s="2">
        <v>837.1500244140625</v>
      </c>
      <c r="G129" s="2">
        <v>586.79</v>
      </c>
      <c r="H129" s="2">
        <f t="shared" si="0"/>
        <v>1948.79</v>
      </c>
      <c r="I129" s="2">
        <f>H129-D129</f>
        <v>1948.79</v>
      </c>
      <c r="J129" s="2"/>
      <c r="K129" s="2"/>
      <c r="L129" s="2"/>
      <c r="M129" s="2"/>
      <c r="N129" s="2"/>
      <c r="O129" s="2"/>
      <c r="P129" s="65"/>
    </row>
    <row r="130" spans="1:16" ht="12.75">
      <c r="A130" s="1">
        <v>13</v>
      </c>
      <c r="B130" s="1" t="s">
        <v>354</v>
      </c>
      <c r="C130" s="1" t="s">
        <v>443</v>
      </c>
      <c r="D130" s="2">
        <v>904.4199829101562</v>
      </c>
      <c r="E130" s="2">
        <v>0</v>
      </c>
      <c r="F130" s="2">
        <v>0</v>
      </c>
      <c r="G130" s="2">
        <v>0</v>
      </c>
      <c r="H130" s="2">
        <f t="shared" si="0"/>
        <v>904.4199829101562</v>
      </c>
      <c r="I130" s="2">
        <f>H130</f>
        <v>904.4199829101562</v>
      </c>
      <c r="J130" s="2"/>
      <c r="K130" s="2"/>
      <c r="L130" s="2"/>
      <c r="M130" s="2"/>
      <c r="N130" s="2"/>
      <c r="O130" s="2"/>
      <c r="P130" s="65"/>
    </row>
    <row r="131" s="60" customFormat="1" ht="11.25"/>
    <row r="132" s="60" customFormat="1" ht="11.25"/>
    <row r="133" s="60" customFormat="1" ht="11.25"/>
    <row r="134" s="60" customFormat="1" ht="11.25"/>
    <row r="135" s="60" customFormat="1" ht="11.25"/>
    <row r="136" s="60" customFormat="1" ht="11.25"/>
    <row r="137" s="60" customFormat="1" ht="11.25"/>
    <row r="138" s="60" customFormat="1" ht="11.25"/>
    <row r="139" s="60" customFormat="1" ht="11.25"/>
    <row r="140" s="60" customFormat="1" ht="11.25"/>
    <row r="141" s="60" customFormat="1" ht="11.25"/>
    <row r="142" s="60" customFormat="1" ht="11.25"/>
    <row r="143" s="60" customFormat="1" ht="11.25"/>
    <row r="144" s="60" customFormat="1" ht="11.25"/>
    <row r="145" s="60" customFormat="1" ht="11.25"/>
    <row r="146" s="60" customFormat="1" ht="11.25"/>
    <row r="147" s="60" customFormat="1" ht="11.25"/>
    <row r="148" s="60" customFormat="1" ht="11.25"/>
    <row r="149" s="60" customFormat="1" ht="11.25"/>
    <row r="150" s="60" customFormat="1" ht="11.25"/>
    <row r="151" s="60" customFormat="1" ht="11.25"/>
    <row r="152" s="60" customFormat="1" ht="11.25"/>
    <row r="153" s="60" customFormat="1" ht="11.25"/>
    <row r="154" s="60" customFormat="1" ht="11.25"/>
    <row r="155" s="60" customFormat="1" ht="11.25"/>
    <row r="156" s="60" customFormat="1" ht="11.25"/>
    <row r="157" s="60" customFormat="1" ht="11.25"/>
    <row r="158" s="60" customFormat="1" ht="11.25"/>
    <row r="159" s="60" customFormat="1" ht="11.25"/>
    <row r="160" s="60" customFormat="1" ht="11.25"/>
    <row r="161" s="60" customFormat="1" ht="11.25"/>
    <row r="162" s="60" customFormat="1" ht="11.25"/>
    <row r="163" s="60" customFormat="1" ht="11.25"/>
    <row r="164" s="60" customFormat="1" ht="11.25"/>
    <row r="165" s="60" customFormat="1" ht="11.25"/>
    <row r="166" s="60" customFormat="1" ht="11.25"/>
    <row r="167" s="60" customFormat="1" ht="11.25"/>
    <row r="168" s="60" customFormat="1" ht="11.25"/>
    <row r="169" s="60" customFormat="1" ht="11.25"/>
    <row r="170" s="60" customFormat="1" ht="11.25"/>
    <row r="171" s="60" customFormat="1" ht="11.25"/>
    <row r="172" s="60" customFormat="1" ht="11.25"/>
    <row r="173" s="60" customFormat="1" ht="11.25"/>
    <row r="174" s="60" customFormat="1" ht="11.25"/>
    <row r="175" s="60" customFormat="1" ht="11.25"/>
    <row r="176" s="60" customFormat="1" ht="11.25"/>
    <row r="177" s="60" customFormat="1" ht="11.25"/>
    <row r="178" s="60" customFormat="1" ht="11.25"/>
    <row r="179" s="60" customFormat="1" ht="11.25"/>
    <row r="180" s="60" customFormat="1" ht="11.25"/>
    <row r="181" s="60" customFormat="1" ht="11.25"/>
    <row r="182" s="60" customFormat="1" ht="11.25"/>
    <row r="183" s="60" customFormat="1" ht="11.25"/>
    <row r="184" s="60" customFormat="1" ht="11.25"/>
  </sheetData>
  <sheetProtection/>
  <printOptions/>
  <pageMargins left="0.75" right="0.75" top="1" bottom="1" header="0" footer="0"/>
  <pageSetup fitToHeight="3" fitToWidth="1" horizontalDpi="360" verticalDpi="360" orientation="portrait" paperSize="9" scale="6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I56"/>
  <sheetViews>
    <sheetView zoomScale="150" zoomScaleNormal="150" zoomScalePageLayoutView="0" workbookViewId="0" topLeftCell="A1">
      <selection activeCell="F22" sqref="F22"/>
    </sheetView>
  </sheetViews>
  <sheetFormatPr defaultColWidth="11.421875" defaultRowHeight="12.75"/>
  <cols>
    <col min="1" max="1" width="15.8515625" style="3" bestFit="1" customWidth="1"/>
    <col min="2" max="2" width="12.421875" style="3" bestFit="1" customWidth="1"/>
    <col min="3" max="7" width="11.421875" style="3" customWidth="1"/>
    <col min="8" max="8" width="6.140625" style="3" bestFit="1" customWidth="1"/>
    <col min="9" max="16384" width="11.421875" style="3" customWidth="1"/>
  </cols>
  <sheetData>
    <row r="16" s="16" customFormat="1" ht="15.75" thickBot="1">
      <c r="B16" s="16" t="s">
        <v>368</v>
      </c>
    </row>
    <row r="17" spans="2:9" s="16" customFormat="1" ht="15.75" thickBot="1">
      <c r="B17" s="17" t="s">
        <v>248</v>
      </c>
      <c r="C17" s="18" t="s">
        <v>454</v>
      </c>
      <c r="D17" s="18" t="s">
        <v>455</v>
      </c>
      <c r="E17" s="18" t="s">
        <v>456</v>
      </c>
      <c r="F17" s="18" t="s">
        <v>457</v>
      </c>
      <c r="G17" s="19" t="s">
        <v>458</v>
      </c>
      <c r="H17" s="20"/>
      <c r="I17" s="17" t="s">
        <v>459</v>
      </c>
    </row>
    <row r="18" spans="3:9" s="16" customFormat="1" ht="15.75" thickBot="1">
      <c r="C18" s="21"/>
      <c r="D18" s="21"/>
      <c r="E18" s="21"/>
      <c r="F18" s="21"/>
      <c r="G18" s="22"/>
      <c r="H18" s="23"/>
      <c r="I18" s="23"/>
    </row>
    <row r="19" spans="2:9" s="16" customFormat="1" ht="15.75" thickBot="1">
      <c r="B19" s="24" t="s">
        <v>246</v>
      </c>
      <c r="C19" s="25">
        <f>1000+920.21+976.44+966.62</f>
        <v>3863.27</v>
      </c>
      <c r="D19" s="26">
        <f>872.9+818.39+999.56+826.82</f>
        <v>3517.67</v>
      </c>
      <c r="E19" s="26">
        <f>999.66+855.07+946.96+857.03</f>
        <v>3658.7200000000003</v>
      </c>
      <c r="F19" s="26">
        <f>980.49+892.86+925.66+921.41</f>
        <v>3720.4199999999996</v>
      </c>
      <c r="G19" s="27">
        <f aca="true" t="shared" si="0" ref="G19:G27">C19+D19+E19+F19</f>
        <v>14760.08</v>
      </c>
      <c r="H19" s="28"/>
      <c r="I19" s="29">
        <v>1</v>
      </c>
    </row>
    <row r="20" spans="2:9" s="16" customFormat="1" ht="15.75" thickBot="1">
      <c r="B20" s="30" t="s">
        <v>460</v>
      </c>
      <c r="C20" s="31">
        <f>995.33+959.51+949.52+911.73</f>
        <v>3816.09</v>
      </c>
      <c r="D20" s="32">
        <f>908.1+899.47+1000+900.71</f>
        <v>3708.28</v>
      </c>
      <c r="E20" s="32">
        <f>1000+949.79+948.06+941.41</f>
        <v>3839.2599999999998</v>
      </c>
      <c r="F20" s="32">
        <f>1000+0+994.63+913.19</f>
        <v>2907.82</v>
      </c>
      <c r="G20" s="27">
        <f t="shared" si="0"/>
        <v>14271.45</v>
      </c>
      <c r="H20" s="23"/>
      <c r="I20" s="33">
        <v>2</v>
      </c>
    </row>
    <row r="21" spans="2:9" s="16" customFormat="1" ht="15.75" thickBot="1">
      <c r="B21" s="30" t="s">
        <v>243</v>
      </c>
      <c r="C21" s="31">
        <f>932.53+693.74+1000+676.48</f>
        <v>3302.75</v>
      </c>
      <c r="D21" s="32">
        <f>1000+612.65+894.28+726.63</f>
        <v>3233.5600000000004</v>
      </c>
      <c r="E21" s="32">
        <f>889.26+755.69+1000+647.57</f>
        <v>3292.52</v>
      </c>
      <c r="F21" s="32">
        <f>982.53+696.91+1000+690.44</f>
        <v>3369.88</v>
      </c>
      <c r="G21" s="27">
        <f t="shared" si="0"/>
        <v>13198.71</v>
      </c>
      <c r="H21" s="23"/>
      <c r="I21" s="33">
        <v>3</v>
      </c>
    </row>
    <row r="22" spans="2:9" s="16" customFormat="1" ht="15.75" thickBot="1">
      <c r="B22" s="30" t="s">
        <v>462</v>
      </c>
      <c r="C22" s="31">
        <f>993.24+922.31+866.66</f>
        <v>2782.21</v>
      </c>
      <c r="D22" s="32">
        <f>818.77+881+848.5</f>
        <v>2548.27</v>
      </c>
      <c r="E22" s="32">
        <f>886.15+866.39+0</f>
        <v>1752.54</v>
      </c>
      <c r="F22" s="32">
        <f>833.36+0+885.01</f>
        <v>1718.37</v>
      </c>
      <c r="G22" s="27">
        <f t="shared" si="0"/>
        <v>8801.39</v>
      </c>
      <c r="H22" s="23"/>
      <c r="I22" s="33">
        <v>4</v>
      </c>
    </row>
    <row r="23" spans="2:9" s="16" customFormat="1" ht="15.75" thickBot="1">
      <c r="B23" s="30" t="s">
        <v>245</v>
      </c>
      <c r="C23" s="31">
        <f>848+643.98</f>
        <v>1491.98</v>
      </c>
      <c r="D23" s="32">
        <f>639.9+822.76</f>
        <v>1462.6599999999999</v>
      </c>
      <c r="E23" s="32">
        <f>840.17+731.39</f>
        <v>1571.56</v>
      </c>
      <c r="F23" s="32">
        <f>846.27+0+767.9</f>
        <v>1614.17</v>
      </c>
      <c r="G23" s="27">
        <f t="shared" si="0"/>
        <v>6140.37</v>
      </c>
      <c r="H23" s="23"/>
      <c r="I23" s="33">
        <v>5</v>
      </c>
    </row>
    <row r="24" spans="2:9" s="16" customFormat="1" ht="15.75" thickBot="1">
      <c r="B24" s="30" t="s">
        <v>461</v>
      </c>
      <c r="C24" s="31">
        <f>965.1</f>
        <v>965.1</v>
      </c>
      <c r="D24" s="32">
        <v>561.29</v>
      </c>
      <c r="E24" s="32">
        <v>0</v>
      </c>
      <c r="F24" s="32">
        <f>0+706.53</f>
        <v>706.53</v>
      </c>
      <c r="G24" s="27">
        <f t="shared" si="0"/>
        <v>2232.92</v>
      </c>
      <c r="H24" s="23"/>
      <c r="I24" s="33">
        <v>6</v>
      </c>
    </row>
    <row r="25" spans="2:9" s="16" customFormat="1" ht="15.75" thickBot="1">
      <c r="B25" s="30" t="s">
        <v>244</v>
      </c>
      <c r="C25" s="31">
        <v>0</v>
      </c>
      <c r="D25" s="32">
        <v>524.85</v>
      </c>
      <c r="E25" s="32">
        <v>837.15</v>
      </c>
      <c r="F25" s="32">
        <f>586.79</f>
        <v>586.79</v>
      </c>
      <c r="G25" s="27">
        <f t="shared" si="0"/>
        <v>1948.79</v>
      </c>
      <c r="H25" s="23"/>
      <c r="I25" s="33">
        <v>7</v>
      </c>
    </row>
    <row r="26" spans="2:9" s="16" customFormat="1" ht="15.75" thickBot="1">
      <c r="B26" s="30" t="s">
        <v>376</v>
      </c>
      <c r="C26" s="31">
        <v>0</v>
      </c>
      <c r="D26" s="32">
        <v>0</v>
      </c>
      <c r="E26" s="32">
        <v>0</v>
      </c>
      <c r="F26" s="32">
        <v>0</v>
      </c>
      <c r="G26" s="27">
        <f t="shared" si="0"/>
        <v>0</v>
      </c>
      <c r="H26" s="23"/>
      <c r="I26" s="33">
        <v>8</v>
      </c>
    </row>
    <row r="27" spans="2:9" s="16" customFormat="1" ht="15.75" thickBot="1">
      <c r="B27" s="34" t="s">
        <v>252</v>
      </c>
      <c r="C27" s="35">
        <v>0</v>
      </c>
      <c r="D27" s="36">
        <v>0</v>
      </c>
      <c r="E27" s="36">
        <v>0</v>
      </c>
      <c r="F27" s="36">
        <v>0</v>
      </c>
      <c r="G27" s="37">
        <f t="shared" si="0"/>
        <v>0</v>
      </c>
      <c r="H27" s="23"/>
      <c r="I27" s="38">
        <v>9</v>
      </c>
    </row>
    <row r="28" s="16" customFormat="1" ht="15"/>
    <row r="29" s="16" customFormat="1" ht="15"/>
    <row r="30" s="16" customFormat="1" ht="15"/>
    <row r="31" s="16" customFormat="1" ht="15.75" thickBot="1">
      <c r="B31" s="16" t="s">
        <v>367</v>
      </c>
    </row>
    <row r="32" spans="2:9" s="16" customFormat="1" ht="15.75" thickBot="1">
      <c r="B32" s="17" t="s">
        <v>248</v>
      </c>
      <c r="C32" s="18" t="s">
        <v>454</v>
      </c>
      <c r="D32" s="18" t="s">
        <v>455</v>
      </c>
      <c r="E32" s="18" t="s">
        <v>456</v>
      </c>
      <c r="F32" s="18" t="s">
        <v>457</v>
      </c>
      <c r="G32" s="19" t="s">
        <v>458</v>
      </c>
      <c r="H32" s="20"/>
      <c r="I32" s="17" t="s">
        <v>459</v>
      </c>
    </row>
    <row r="33" spans="3:9" s="16" customFormat="1" ht="15.75" thickBot="1">
      <c r="C33" s="21"/>
      <c r="D33" s="21"/>
      <c r="E33" s="21"/>
      <c r="F33" s="21"/>
      <c r="G33" s="22"/>
      <c r="H33" s="23"/>
      <c r="I33" s="23"/>
    </row>
    <row r="34" spans="2:9" s="16" customFormat="1" ht="15.75" thickBot="1">
      <c r="B34" s="24" t="s">
        <v>246</v>
      </c>
      <c r="C34" s="26">
        <f>997.66+995.53+812.74+694.4</f>
        <v>3500.3300000000004</v>
      </c>
      <c r="D34" s="25">
        <f>930.09+710.68+1000+928.1</f>
        <v>3568.87</v>
      </c>
      <c r="E34" s="26">
        <f>1000+921.76+592.39+730.91</f>
        <v>3245.06</v>
      </c>
      <c r="F34" s="51">
        <f>969.21+886.13+877.88+785.83</f>
        <v>3519.05</v>
      </c>
      <c r="G34" s="37">
        <f aca="true" t="shared" si="1" ref="G34:G42">C34+D34+E34+F34</f>
        <v>13833.310000000001</v>
      </c>
      <c r="H34" s="28"/>
      <c r="I34" s="29">
        <v>1</v>
      </c>
    </row>
    <row r="35" spans="2:9" s="16" customFormat="1" ht="15.75" thickBot="1">
      <c r="B35" s="30" t="s">
        <v>243</v>
      </c>
      <c r="C35" s="32">
        <f>924.88+755.66+864.81+785.8</f>
        <v>3331.1499999999996</v>
      </c>
      <c r="D35" s="31">
        <f>870.13+819.95+884.41+829.33</f>
        <v>3403.8199999999997</v>
      </c>
      <c r="E35" s="32">
        <f>906.86+849.11+856.55+798.79</f>
        <v>3411.31</v>
      </c>
      <c r="F35" s="52">
        <f>912.48+845.58+876.99+845.47</f>
        <v>3480.5200000000004</v>
      </c>
      <c r="G35" s="37">
        <f t="shared" si="1"/>
        <v>13626.8</v>
      </c>
      <c r="H35" s="23"/>
      <c r="I35" s="33">
        <v>2</v>
      </c>
    </row>
    <row r="36" spans="2:9" s="16" customFormat="1" ht="15.75" thickBot="1">
      <c r="B36" s="30" t="s">
        <v>460</v>
      </c>
      <c r="C36" s="32">
        <f>977.42+841.58+851.48</f>
        <v>2670.48</v>
      </c>
      <c r="D36" s="31">
        <f>805.5+937.8+865.37</f>
        <v>2608.67</v>
      </c>
      <c r="E36" s="32">
        <f>950.61+922.98+828.12+648.7</f>
        <v>3350.41</v>
      </c>
      <c r="F36" s="52">
        <f>945.21+872.94+792.12+741.67</f>
        <v>3351.94</v>
      </c>
      <c r="G36" s="37">
        <f t="shared" si="1"/>
        <v>11981.5</v>
      </c>
      <c r="H36" s="23"/>
      <c r="I36" s="33">
        <v>3</v>
      </c>
    </row>
    <row r="37" spans="2:9" s="16" customFormat="1" ht="15.75" thickBot="1">
      <c r="B37" s="30" t="s">
        <v>462</v>
      </c>
      <c r="C37" s="32">
        <f>1000+980.43+903.69</f>
        <v>2884.12</v>
      </c>
      <c r="D37" s="31">
        <f>919.52+985.65+930.96</f>
        <v>2836.13</v>
      </c>
      <c r="E37" s="32">
        <f>999.29+876.73+939.38</f>
        <v>2815.4</v>
      </c>
      <c r="F37" s="52">
        <f>1000+999.29+934.6</f>
        <v>2933.89</v>
      </c>
      <c r="G37" s="37">
        <f t="shared" si="1"/>
        <v>11469.539999999999</v>
      </c>
      <c r="H37" s="23"/>
      <c r="I37" s="33">
        <v>4</v>
      </c>
    </row>
    <row r="38" spans="2:9" s="16" customFormat="1" ht="15.75" thickBot="1">
      <c r="B38" s="30" t="s">
        <v>461</v>
      </c>
      <c r="C38" s="32">
        <f>739.95+1000+914.53</f>
        <v>2654.48</v>
      </c>
      <c r="D38" s="31">
        <f>1000+825.18+713.63</f>
        <v>2538.81</v>
      </c>
      <c r="E38" s="32">
        <f>848.22+1000+895.39</f>
        <v>2743.61</v>
      </c>
      <c r="F38" s="52">
        <f>677.28+1000+776.06</f>
        <v>2453.34</v>
      </c>
      <c r="G38" s="37">
        <f t="shared" si="1"/>
        <v>10390.24</v>
      </c>
      <c r="H38" s="23"/>
      <c r="I38" s="33">
        <v>5</v>
      </c>
    </row>
    <row r="39" spans="2:9" s="16" customFormat="1" ht="15.75" thickBot="1">
      <c r="B39" s="30" t="s">
        <v>245</v>
      </c>
      <c r="C39" s="32">
        <f>911.31+679.27</f>
        <v>1590.58</v>
      </c>
      <c r="D39" s="31">
        <f>738.16+942.11</f>
        <v>1680.27</v>
      </c>
      <c r="E39" s="32">
        <f>892.29+600.86</f>
        <v>1493.15</v>
      </c>
      <c r="F39" s="52">
        <v>0</v>
      </c>
      <c r="G39" s="37">
        <f t="shared" si="1"/>
        <v>4764</v>
      </c>
      <c r="H39" s="23"/>
      <c r="I39" s="33">
        <v>6</v>
      </c>
    </row>
    <row r="40" spans="2:9" s="16" customFormat="1" ht="15.75" thickBot="1">
      <c r="B40" s="30" t="s">
        <v>244</v>
      </c>
      <c r="C40" s="32">
        <v>967.41</v>
      </c>
      <c r="D40" s="31">
        <v>922.83</v>
      </c>
      <c r="E40" s="32">
        <f>940.94</f>
        <v>940.94</v>
      </c>
      <c r="F40" s="52">
        <f>963.6</f>
        <v>963.6</v>
      </c>
      <c r="G40" s="37">
        <f t="shared" si="1"/>
        <v>3794.78</v>
      </c>
      <c r="H40" s="23"/>
      <c r="I40" s="33">
        <v>7</v>
      </c>
    </row>
    <row r="41" spans="2:9" s="16" customFormat="1" ht="15.75" thickBot="1">
      <c r="B41" s="30" t="s">
        <v>252</v>
      </c>
      <c r="C41" s="50">
        <v>322.02</v>
      </c>
      <c r="D41" s="31">
        <v>451.45</v>
      </c>
      <c r="E41" s="32">
        <f>578.81</f>
        <v>578.81</v>
      </c>
      <c r="F41" s="52">
        <v>0</v>
      </c>
      <c r="G41" s="37">
        <f t="shared" si="1"/>
        <v>1352.28</v>
      </c>
      <c r="H41" s="23"/>
      <c r="I41" s="33">
        <v>8</v>
      </c>
    </row>
    <row r="42" spans="2:9" s="16" customFormat="1" ht="15.75" thickBot="1">
      <c r="B42" s="34" t="s">
        <v>376</v>
      </c>
      <c r="C42" s="36">
        <v>770.34</v>
      </c>
      <c r="D42" s="35">
        <v>0</v>
      </c>
      <c r="E42" s="36">
        <v>0</v>
      </c>
      <c r="F42" s="53">
        <v>0</v>
      </c>
      <c r="G42" s="37">
        <f t="shared" si="1"/>
        <v>770.34</v>
      </c>
      <c r="H42" s="23"/>
      <c r="I42" s="38">
        <v>9</v>
      </c>
    </row>
    <row r="43" s="16" customFormat="1" ht="15"/>
    <row r="44" s="16" customFormat="1" ht="15"/>
    <row r="45" s="16" customFormat="1" ht="15.75" thickBot="1">
      <c r="B45" s="16" t="s">
        <v>369</v>
      </c>
    </row>
    <row r="46" spans="2:9" s="16" customFormat="1" ht="15.75" thickBot="1">
      <c r="B46" s="17" t="s">
        <v>248</v>
      </c>
      <c r="C46" s="18" t="s">
        <v>454</v>
      </c>
      <c r="D46" s="18" t="s">
        <v>455</v>
      </c>
      <c r="E46" s="18" t="s">
        <v>456</v>
      </c>
      <c r="F46" s="18" t="s">
        <v>457</v>
      </c>
      <c r="G46" s="19" t="s">
        <v>458</v>
      </c>
      <c r="H46" s="20"/>
      <c r="I46" s="17" t="s">
        <v>459</v>
      </c>
    </row>
    <row r="47" spans="3:9" s="16" customFormat="1" ht="15.75" thickBot="1">
      <c r="C47" s="21"/>
      <c r="D47" s="21"/>
      <c r="E47" s="21"/>
      <c r="F47" s="21"/>
      <c r="G47" s="22"/>
      <c r="H47" s="23"/>
      <c r="I47" s="23"/>
    </row>
    <row r="48" spans="2:9" s="16" customFormat="1" ht="15.75" thickBot="1">
      <c r="B48" s="24" t="s">
        <v>460</v>
      </c>
      <c r="C48" s="25">
        <f>1000+960.94+846.48+831.46</f>
        <v>3638.88</v>
      </c>
      <c r="D48" s="26">
        <f>1000+952.18+874.97+838.14</f>
        <v>3665.2899999999995</v>
      </c>
      <c r="E48" s="26">
        <f>1000+969.55+909.28+826.32</f>
        <v>3705.15</v>
      </c>
      <c r="F48" s="26">
        <f>1000+951.98+929.31+796.86</f>
        <v>3678.15</v>
      </c>
      <c r="G48" s="27">
        <f aca="true" t="shared" si="2" ref="G48:G56">C48+D48+E48+F48</f>
        <v>14687.47</v>
      </c>
      <c r="H48" s="28"/>
      <c r="I48" s="29">
        <v>1</v>
      </c>
    </row>
    <row r="49" spans="2:9" s="16" customFormat="1" ht="15.75" thickBot="1">
      <c r="B49" s="30" t="s">
        <v>246</v>
      </c>
      <c r="C49" s="31">
        <f>893.78+864.95+964.36</f>
        <v>2723.09</v>
      </c>
      <c r="D49" s="32">
        <f>974.12+939+698.06</f>
        <v>2611.18</v>
      </c>
      <c r="E49" s="32">
        <f>979.54+944.03+1000</f>
        <v>2923.5699999999997</v>
      </c>
      <c r="F49" s="32">
        <f>993.99+988.7+969.63</f>
        <v>2952.32</v>
      </c>
      <c r="G49" s="27">
        <f t="shared" si="2"/>
        <v>11210.16</v>
      </c>
      <c r="H49" s="23"/>
      <c r="I49" s="33">
        <v>2</v>
      </c>
    </row>
    <row r="50" spans="2:9" s="16" customFormat="1" ht="15.75" thickBot="1">
      <c r="B50" s="30" t="s">
        <v>462</v>
      </c>
      <c r="C50" s="31">
        <f>904.79+872.85+1000</f>
        <v>2777.64</v>
      </c>
      <c r="D50" s="32">
        <f>1000+897.39+801.85</f>
        <v>2699.24</v>
      </c>
      <c r="E50" s="32">
        <f>958.15+846.67+991.6</f>
        <v>2796.42</v>
      </c>
      <c r="F50" s="32">
        <f>1000+912.13+0</f>
        <v>1912.13</v>
      </c>
      <c r="G50" s="27">
        <f t="shared" si="2"/>
        <v>10185.43</v>
      </c>
      <c r="H50" s="23"/>
      <c r="I50" s="33">
        <v>3</v>
      </c>
    </row>
    <row r="51" spans="2:9" s="16" customFormat="1" ht="15.75" thickBot="1">
      <c r="B51" s="30" t="s">
        <v>243</v>
      </c>
      <c r="C51" s="31">
        <f>962.83+824.52</f>
        <v>1787.35</v>
      </c>
      <c r="D51" s="32">
        <f>934.74+853.83</f>
        <v>1788.5700000000002</v>
      </c>
      <c r="E51" s="32">
        <f>907.98+879.91</f>
        <v>1787.8899999999999</v>
      </c>
      <c r="F51" s="32">
        <f>969.65+765.13</f>
        <v>1734.78</v>
      </c>
      <c r="G51" s="27">
        <f t="shared" si="2"/>
        <v>7098.589999999999</v>
      </c>
      <c r="H51" s="23"/>
      <c r="I51" s="33">
        <v>4</v>
      </c>
    </row>
    <row r="52" spans="2:9" s="16" customFormat="1" ht="15.75" thickBot="1">
      <c r="B52" s="30" t="s">
        <v>461</v>
      </c>
      <c r="C52" s="31">
        <f>981.1+564.72+800.57</f>
        <v>2346.3900000000003</v>
      </c>
      <c r="D52" s="32">
        <v>489.85</v>
      </c>
      <c r="E52" s="32">
        <f>987.52+663.93+853.31</f>
        <v>2504.7599999999998</v>
      </c>
      <c r="F52" s="32">
        <f>0+0+0</f>
        <v>0</v>
      </c>
      <c r="G52" s="27">
        <f t="shared" si="2"/>
        <v>5341</v>
      </c>
      <c r="H52" s="23"/>
      <c r="I52" s="33">
        <v>5</v>
      </c>
    </row>
    <row r="53" spans="2:9" s="16" customFormat="1" ht="15.75" thickBot="1">
      <c r="B53" s="30" t="s">
        <v>245</v>
      </c>
      <c r="C53" s="31">
        <f>810.18+810</f>
        <v>1620.1799999999998</v>
      </c>
      <c r="D53" s="32">
        <f>741.08+568.14</f>
        <v>1309.22</v>
      </c>
      <c r="E53" s="32">
        <v>800.66</v>
      </c>
      <c r="F53" s="32">
        <f>793.27</f>
        <v>793.27</v>
      </c>
      <c r="G53" s="27">
        <f t="shared" si="2"/>
        <v>4523.33</v>
      </c>
      <c r="H53" s="23"/>
      <c r="I53" s="33">
        <v>6</v>
      </c>
    </row>
    <row r="54" spans="2:9" s="16" customFormat="1" ht="15.75" thickBot="1">
      <c r="B54" s="30" t="s">
        <v>376</v>
      </c>
      <c r="C54" s="31">
        <v>0</v>
      </c>
      <c r="D54" s="32">
        <v>0</v>
      </c>
      <c r="E54" s="32">
        <v>0</v>
      </c>
      <c r="F54" s="32">
        <v>0</v>
      </c>
      <c r="G54" s="27">
        <f t="shared" si="2"/>
        <v>0</v>
      </c>
      <c r="H54" s="23"/>
      <c r="I54" s="33">
        <v>7</v>
      </c>
    </row>
    <row r="55" spans="2:9" s="16" customFormat="1" ht="15.75" thickBot="1">
      <c r="B55" s="30" t="s">
        <v>244</v>
      </c>
      <c r="C55" s="31">
        <v>0</v>
      </c>
      <c r="D55" s="32">
        <v>0</v>
      </c>
      <c r="E55" s="32">
        <v>0</v>
      </c>
      <c r="F55" s="32">
        <v>0</v>
      </c>
      <c r="G55" s="27">
        <f t="shared" si="2"/>
        <v>0</v>
      </c>
      <c r="H55" s="23"/>
      <c r="I55" s="33">
        <v>8</v>
      </c>
    </row>
    <row r="56" spans="2:9" s="16" customFormat="1" ht="15.75" thickBot="1">
      <c r="B56" s="34"/>
      <c r="C56" s="35"/>
      <c r="D56" s="36"/>
      <c r="E56" s="36"/>
      <c r="F56" s="36"/>
      <c r="G56" s="37">
        <f t="shared" si="2"/>
        <v>0</v>
      </c>
      <c r="H56" s="23"/>
      <c r="I56" s="38"/>
    </row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</sheetData>
  <sheetProtection/>
  <printOptions/>
  <pageMargins left="0.75" right="0.75" top="1" bottom="1" header="0" footer="0"/>
  <pageSetup fitToHeight="2" fitToWidth="1" horizontalDpi="360" verticalDpi="360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Escoda Turro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Azules</cp:lastModifiedBy>
  <cp:lastPrinted>2009-07-26T22:31:36Z</cp:lastPrinted>
  <dcterms:created xsi:type="dcterms:W3CDTF">1999-09-10T21:37:55Z</dcterms:created>
  <dcterms:modified xsi:type="dcterms:W3CDTF">2014-02-23T01:57:45Z</dcterms:modified>
  <cp:category/>
  <cp:version/>
  <cp:contentType/>
  <cp:contentStatus/>
</cp:coreProperties>
</file>